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PK\Pension\30 Jahreswechsel\2023-24\"/>
    </mc:Choice>
  </mc:AlternateContent>
  <bookViews>
    <workbookView xWindow="0" yWindow="0" windowWidth="31152" windowHeight="14556"/>
  </bookViews>
  <sheets>
    <sheet name="Berechnen" sheetId="3" r:id="rId1"/>
    <sheet name="Beispiel" sheetId="7" r:id="rId2"/>
    <sheet name="Lohnband VS" sheetId="2" r:id="rId3"/>
    <sheet name="Beiträge" sheetId="4" r:id="rId4"/>
  </sheets>
  <externalReferences>
    <externalReference r:id="rId5"/>
  </externalReferences>
  <definedNames>
    <definedName name="BetrLP10">'[1]Stammdaten Erfassen Lohn LPK'!#REF!</definedName>
    <definedName name="_xlnm.Print_Area" localSheetId="1">Beispiel!$A$1:$AT$46</definedName>
    <definedName name="_xlnm.Print_Area" localSheetId="0">Berechnen!$A$1:$AT$39</definedName>
    <definedName name="_xlnm.Print_Titles" localSheetId="2">'Lohnband VS'!$1:$2</definedName>
    <definedName name="ZinsNoRisk">'[1]Stammdaten Mandantenebene'!#REF!</definedName>
  </definedNames>
  <calcPr calcId="162913"/>
</workbook>
</file>

<file path=xl/calcChain.xml><?xml version="1.0" encoding="utf-8"?>
<calcChain xmlns="http://schemas.openxmlformats.org/spreadsheetml/2006/main">
  <c r="N24" i="3" l="1"/>
  <c r="P24" i="3"/>
  <c r="R36" i="3" l="1"/>
  <c r="Q36" i="3"/>
  <c r="R35" i="3"/>
  <c r="Q35" i="3"/>
  <c r="R34" i="3"/>
  <c r="Q34" i="3"/>
  <c r="AP24" i="3" l="1"/>
  <c r="AO24" i="3"/>
  <c r="AN24" i="3"/>
  <c r="AM24" i="3"/>
  <c r="AL24" i="3"/>
  <c r="AK24" i="3"/>
  <c r="AJ24" i="3"/>
  <c r="AI24" i="3"/>
  <c r="AD24" i="3"/>
  <c r="AE24" i="3" s="1"/>
  <c r="AA24" i="3"/>
  <c r="Y24" i="3"/>
  <c r="X24" i="3"/>
  <c r="Z24" i="3" s="1"/>
  <c r="U24" i="3"/>
  <c r="W24" i="3" s="1"/>
  <c r="S24" i="3"/>
  <c r="T24" i="3" s="1"/>
  <c r="AF24" i="3"/>
  <c r="O24" i="3" s="1"/>
  <c r="AP23" i="3"/>
  <c r="AO23" i="3"/>
  <c r="AN23" i="3"/>
  <c r="AM23" i="3"/>
  <c r="AL23" i="3"/>
  <c r="AK23" i="3"/>
  <c r="AJ23" i="3"/>
  <c r="AI23" i="3"/>
  <c r="P23" i="3" s="1"/>
  <c r="AD23" i="3"/>
  <c r="AE23" i="3" s="1"/>
  <c r="AA23" i="3"/>
  <c r="Y23" i="3"/>
  <c r="X23" i="3"/>
  <c r="Z23" i="3" s="1"/>
  <c r="U23" i="3"/>
  <c r="S23" i="3"/>
  <c r="T23" i="3" s="1"/>
  <c r="AP22" i="3"/>
  <c r="AO22" i="3"/>
  <c r="AN22" i="3"/>
  <c r="AM22" i="3"/>
  <c r="AL22" i="3"/>
  <c r="AK22" i="3"/>
  <c r="AJ22" i="3"/>
  <c r="AI22" i="3"/>
  <c r="AD22" i="3"/>
  <c r="AE22" i="3" s="1"/>
  <c r="Y22" i="3"/>
  <c r="X22" i="3"/>
  <c r="Z22" i="3" s="1"/>
  <c r="S22" i="3"/>
  <c r="T22" i="3" s="1"/>
  <c r="AP21" i="3"/>
  <c r="AO21" i="3"/>
  <c r="AN21" i="3"/>
  <c r="AM21" i="3"/>
  <c r="AL21" i="3"/>
  <c r="AK21" i="3"/>
  <c r="AJ21" i="3"/>
  <c r="AI21" i="3"/>
  <c r="AD21" i="3"/>
  <c r="AE21" i="3" s="1"/>
  <c r="Y21" i="3"/>
  <c r="X21" i="3"/>
  <c r="Z21" i="3" s="1"/>
  <c r="S21" i="3"/>
  <c r="T21" i="3" s="1"/>
  <c r="P22" i="3" l="1"/>
  <c r="U21" i="3"/>
  <c r="V21" i="3" s="1"/>
  <c r="N23" i="3"/>
  <c r="AF23" i="3" s="1"/>
  <c r="AA22" i="3"/>
  <c r="AC22" i="3" s="1"/>
  <c r="U22" i="3"/>
  <c r="N22" i="3"/>
  <c r="AF22" i="3" s="1"/>
  <c r="O22" i="3" s="1"/>
  <c r="V22" i="3"/>
  <c r="AA21" i="3"/>
  <c r="AC21" i="3" s="1"/>
  <c r="N21" i="3"/>
  <c r="AF21" i="3" s="1"/>
  <c r="W23" i="3"/>
  <c r="AC23" i="3"/>
  <c r="V23" i="3"/>
  <c r="W22" i="3"/>
  <c r="AB22" i="3"/>
  <c r="AH24" i="3"/>
  <c r="R24" i="3" s="1"/>
  <c r="AG24" i="3"/>
  <c r="Q24" i="3" s="1"/>
  <c r="AC24" i="3"/>
  <c r="P21" i="3"/>
  <c r="AB24" i="3"/>
  <c r="V24" i="3"/>
  <c r="AB23" i="3"/>
  <c r="X7" i="3"/>
  <c r="X8" i="3"/>
  <c r="X9" i="3"/>
  <c r="X16" i="3"/>
  <c r="X17" i="3"/>
  <c r="X18" i="3"/>
  <c r="X26" i="3"/>
  <c r="X27" i="3"/>
  <c r="X28" i="3"/>
  <c r="X30" i="3"/>
  <c r="X31" i="3"/>
  <c r="X32" i="3"/>
  <c r="X34" i="3"/>
  <c r="X35" i="3"/>
  <c r="X36" i="3"/>
  <c r="X6" i="3"/>
  <c r="S7" i="3"/>
  <c r="S8" i="3"/>
  <c r="S9" i="3"/>
  <c r="S11" i="3"/>
  <c r="S12" i="3"/>
  <c r="S13" i="3"/>
  <c r="S14" i="3"/>
  <c r="S16" i="3"/>
  <c r="S17" i="3"/>
  <c r="S18" i="3"/>
  <c r="S19" i="3"/>
  <c r="S26" i="3"/>
  <c r="S27" i="3"/>
  <c r="S28" i="3"/>
  <c r="S30" i="3"/>
  <c r="S31" i="3"/>
  <c r="S32" i="3"/>
  <c r="S34" i="3"/>
  <c r="S35" i="3"/>
  <c r="S36" i="3"/>
  <c r="S6" i="3"/>
  <c r="AB21" i="3" l="1"/>
  <c r="W21" i="3"/>
  <c r="AH23" i="3"/>
  <c r="O23" i="3"/>
  <c r="AG23" i="3"/>
  <c r="Q23" i="3" s="1"/>
  <c r="R23" i="3"/>
  <c r="AH22" i="3"/>
  <c r="AG22" i="3"/>
  <c r="Q22" i="3" s="1"/>
  <c r="R22" i="3"/>
  <c r="AH21" i="3"/>
  <c r="O21" i="3"/>
  <c r="AG21" i="3"/>
  <c r="Q21" i="3" s="1"/>
  <c r="N6" i="3"/>
  <c r="Z29" i="3"/>
  <c r="Z7" i="3"/>
  <c r="Z8" i="3"/>
  <c r="Z9" i="3"/>
  <c r="Z16" i="3"/>
  <c r="Z17" i="3"/>
  <c r="Z18" i="3"/>
  <c r="Z26" i="3"/>
  <c r="Z27" i="3"/>
  <c r="Z30" i="3"/>
  <c r="Z31" i="3"/>
  <c r="Z32" i="3"/>
  <c r="Z35" i="3"/>
  <c r="Z36" i="3"/>
  <c r="AI35" i="3"/>
  <c r="AI36" i="3"/>
  <c r="AI37" i="3"/>
  <c r="AI34" i="3"/>
  <c r="P37" i="3"/>
  <c r="O37" i="3"/>
  <c r="AJ35" i="3"/>
  <c r="AK35" i="3"/>
  <c r="AL35" i="3"/>
  <c r="AM35" i="3"/>
  <c r="AN35" i="3"/>
  <c r="AO35" i="3"/>
  <c r="AP35" i="3"/>
  <c r="AJ36" i="3"/>
  <c r="AK36" i="3"/>
  <c r="AL36" i="3"/>
  <c r="AM36" i="3"/>
  <c r="AN36" i="3"/>
  <c r="AO36" i="3"/>
  <c r="AP36" i="3"/>
  <c r="AJ37" i="3"/>
  <c r="AK37" i="3"/>
  <c r="AL37" i="3"/>
  <c r="AM37" i="3"/>
  <c r="AN37" i="3"/>
  <c r="AO37" i="3"/>
  <c r="AP37" i="3"/>
  <c r="AP34" i="3"/>
  <c r="AO34" i="3"/>
  <c r="AN34" i="3"/>
  <c r="AM34" i="3"/>
  <c r="AL34" i="3"/>
  <c r="AK34" i="3"/>
  <c r="AJ34" i="3"/>
  <c r="AP31" i="3"/>
  <c r="AO31" i="3"/>
  <c r="AN31" i="3"/>
  <c r="AM31" i="3"/>
  <c r="AL31" i="3"/>
  <c r="AK31" i="3"/>
  <c r="AJ31" i="3"/>
  <c r="AI31" i="3"/>
  <c r="AD31" i="3"/>
  <c r="AE31" i="3" s="1"/>
  <c r="AA31" i="3"/>
  <c r="Y31" i="3"/>
  <c r="AP27" i="3"/>
  <c r="AO27" i="3"/>
  <c r="AN27" i="3"/>
  <c r="AM27" i="3"/>
  <c r="AL27" i="3"/>
  <c r="AK27" i="3"/>
  <c r="AJ27" i="3"/>
  <c r="AI27" i="3"/>
  <c r="AD27" i="3"/>
  <c r="AE27" i="3" s="1"/>
  <c r="AA27" i="3"/>
  <c r="Y27" i="3"/>
  <c r="AI7" i="3"/>
  <c r="AI8" i="3"/>
  <c r="AI9" i="3"/>
  <c r="P9" i="3" s="1"/>
  <c r="AI12" i="3"/>
  <c r="P12" i="3" s="1"/>
  <c r="AI13" i="3"/>
  <c r="AI14" i="3"/>
  <c r="AI16" i="3"/>
  <c r="AI17" i="3"/>
  <c r="AI18" i="3"/>
  <c r="AI19" i="3"/>
  <c r="AI26" i="3"/>
  <c r="AI28" i="3"/>
  <c r="AI30" i="3"/>
  <c r="AI32" i="3"/>
  <c r="T8" i="3"/>
  <c r="N9" i="3"/>
  <c r="T16" i="3"/>
  <c r="U16" i="3" s="1"/>
  <c r="T17" i="3"/>
  <c r="U17" i="3" s="1"/>
  <c r="T18" i="3"/>
  <c r="U18" i="3"/>
  <c r="T26" i="3"/>
  <c r="U26" i="3" s="1"/>
  <c r="T6" i="3"/>
  <c r="U6" i="3" s="1"/>
  <c r="AP32" i="3"/>
  <c r="AO32" i="3"/>
  <c r="AN32" i="3"/>
  <c r="AM32" i="3"/>
  <c r="AL32" i="3"/>
  <c r="AK32" i="3"/>
  <c r="AJ32" i="3"/>
  <c r="AP30" i="3"/>
  <c r="AO30" i="3"/>
  <c r="AN30" i="3"/>
  <c r="AM30" i="3"/>
  <c r="AL30" i="3"/>
  <c r="AK30" i="3"/>
  <c r="AJ30" i="3"/>
  <c r="AP28" i="3"/>
  <c r="AO28" i="3"/>
  <c r="AN28" i="3"/>
  <c r="AM28" i="3"/>
  <c r="AL28" i="3"/>
  <c r="AK28" i="3"/>
  <c r="AJ28" i="3"/>
  <c r="AP26" i="3"/>
  <c r="AO26" i="3"/>
  <c r="AN26" i="3"/>
  <c r="AM26" i="3"/>
  <c r="AL26" i="3"/>
  <c r="AK26" i="3"/>
  <c r="AJ26" i="3"/>
  <c r="AP19" i="3"/>
  <c r="AO19" i="3"/>
  <c r="AN19" i="3"/>
  <c r="AM19" i="3"/>
  <c r="AL19" i="3"/>
  <c r="AK19" i="3"/>
  <c r="AJ19" i="3"/>
  <c r="AP18" i="3"/>
  <c r="AO18" i="3"/>
  <c r="AN18" i="3"/>
  <c r="AM18" i="3"/>
  <c r="AL18" i="3"/>
  <c r="P18" i="3" s="1"/>
  <c r="AK18" i="3"/>
  <c r="AJ18" i="3"/>
  <c r="AP17" i="3"/>
  <c r="AO17" i="3"/>
  <c r="AN17" i="3"/>
  <c r="AM17" i="3"/>
  <c r="AL17" i="3"/>
  <c r="AK17" i="3"/>
  <c r="P17" i="3" s="1"/>
  <c r="AJ17" i="3"/>
  <c r="AP16" i="3"/>
  <c r="AO16" i="3"/>
  <c r="AN16" i="3"/>
  <c r="AM16" i="3"/>
  <c r="AL16" i="3"/>
  <c r="AK16" i="3"/>
  <c r="AJ16" i="3"/>
  <c r="AP14" i="3"/>
  <c r="AO14" i="3"/>
  <c r="AN14" i="3"/>
  <c r="AM14" i="3"/>
  <c r="AL14" i="3"/>
  <c r="AK14" i="3"/>
  <c r="AJ14" i="3"/>
  <c r="AP13" i="3"/>
  <c r="AO13" i="3"/>
  <c r="AN13" i="3"/>
  <c r="AM13" i="3"/>
  <c r="AL13" i="3"/>
  <c r="AK13" i="3"/>
  <c r="AJ13" i="3"/>
  <c r="AP12" i="3"/>
  <c r="AO12" i="3"/>
  <c r="AN12" i="3"/>
  <c r="AM12" i="3"/>
  <c r="AL12" i="3"/>
  <c r="AK12" i="3"/>
  <c r="AJ12" i="3"/>
  <c r="AJ11" i="3"/>
  <c r="AP9" i="3"/>
  <c r="AO9" i="3"/>
  <c r="AN9" i="3"/>
  <c r="AM9" i="3"/>
  <c r="AL9" i="3"/>
  <c r="AK9" i="3"/>
  <c r="AJ9" i="3"/>
  <c r="AO8" i="3"/>
  <c r="AM8" i="3"/>
  <c r="AP7" i="3"/>
  <c r="AO7" i="3"/>
  <c r="AN7" i="3"/>
  <c r="AM7" i="3"/>
  <c r="AL7" i="3"/>
  <c r="AK7" i="3"/>
  <c r="P7" i="3" s="1"/>
  <c r="AJ7" i="3"/>
  <c r="AN6" i="3"/>
  <c r="AD7" i="3"/>
  <c r="AE7" i="3" s="1"/>
  <c r="AD8" i="3"/>
  <c r="AE8" i="3" s="1"/>
  <c r="AD9" i="3"/>
  <c r="AD11" i="3"/>
  <c r="AE11" i="3" s="1"/>
  <c r="AD12" i="3"/>
  <c r="AE12" i="3" s="1"/>
  <c r="AD13" i="3"/>
  <c r="AD14" i="3"/>
  <c r="AE14" i="3" s="1"/>
  <c r="AD16" i="3"/>
  <c r="N16" i="3" s="1"/>
  <c r="AD17" i="3"/>
  <c r="AE17" i="3" s="1"/>
  <c r="AD18" i="3"/>
  <c r="AE18" i="3" s="1"/>
  <c r="AD19" i="3"/>
  <c r="AE19" i="3" s="1"/>
  <c r="AD26" i="3"/>
  <c r="AE26" i="3" s="1"/>
  <c r="AD28" i="3"/>
  <c r="N28" i="3" s="1"/>
  <c r="AD30" i="3"/>
  <c r="AE30" i="3" s="1"/>
  <c r="AD32" i="3"/>
  <c r="AE32" i="3" s="1"/>
  <c r="AD34" i="3"/>
  <c r="AD35" i="3"/>
  <c r="AD36" i="3"/>
  <c r="Y7" i="3"/>
  <c r="Y8" i="3"/>
  <c r="AA8" i="3"/>
  <c r="Y9" i="3"/>
  <c r="Y11" i="3"/>
  <c r="X11" i="3" s="1"/>
  <c r="Y12" i="3"/>
  <c r="X12" i="3" s="1"/>
  <c r="Y13" i="3"/>
  <c r="X13" i="3" s="1"/>
  <c r="Z13" i="3" s="1"/>
  <c r="Y14" i="3"/>
  <c r="X14" i="3" s="1"/>
  <c r="Z14" i="3" s="1"/>
  <c r="AA14" i="3" s="1"/>
  <c r="Y16" i="3"/>
  <c r="Y17" i="3"/>
  <c r="AA17" i="3"/>
  <c r="Y18" i="3"/>
  <c r="AA18" i="3"/>
  <c r="Y19" i="3"/>
  <c r="X19" i="3" s="1"/>
  <c r="Z19" i="3" s="1"/>
  <c r="Y26" i="3"/>
  <c r="AA26" i="3"/>
  <c r="Y28" i="3"/>
  <c r="AA28" i="3"/>
  <c r="Y30" i="3"/>
  <c r="AA30" i="3"/>
  <c r="Y32" i="3"/>
  <c r="AA32" i="3"/>
  <c r="Y34" i="3"/>
  <c r="Z34" i="3"/>
  <c r="Y35" i="3"/>
  <c r="Y36" i="3"/>
  <c r="J10" i="4"/>
  <c r="J11" i="4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" i="4"/>
  <c r="J6" i="4" s="1"/>
  <c r="J7" i="4" s="1"/>
  <c r="J8" i="4" s="1"/>
  <c r="I10" i="4"/>
  <c r="I11" i="4"/>
  <c r="I12" i="4" s="1"/>
  <c r="I13" i="4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4" i="4"/>
  <c r="I5" i="4"/>
  <c r="I6" i="4" s="1"/>
  <c r="I7" i="4"/>
  <c r="I8" i="4" s="1"/>
  <c r="G51" i="4"/>
  <c r="G52" i="4" s="1"/>
  <c r="G41" i="4"/>
  <c r="G42" i="4" s="1"/>
  <c r="G43" i="4" s="1"/>
  <c r="G44" i="4" s="1"/>
  <c r="G45" i="4" s="1"/>
  <c r="G46" i="4" s="1"/>
  <c r="G47" i="4" s="1"/>
  <c r="G48" i="4" s="1"/>
  <c r="G49" i="4" s="1"/>
  <c r="G31" i="4"/>
  <c r="G32" i="4"/>
  <c r="G33" i="4" s="1"/>
  <c r="G34" i="4" s="1"/>
  <c r="G35" i="4" s="1"/>
  <c r="G36" i="4" s="1"/>
  <c r="G37" i="4" s="1"/>
  <c r="G38" i="4" s="1"/>
  <c r="G39" i="4" s="1"/>
  <c r="G21" i="4"/>
  <c r="G22" i="4" s="1"/>
  <c r="G23" i="4" s="1"/>
  <c r="G24" i="4" s="1"/>
  <c r="G25" i="4" s="1"/>
  <c r="G26" i="4" s="1"/>
  <c r="G27" i="4" s="1"/>
  <c r="G28" i="4" s="1"/>
  <c r="G29" i="4" s="1"/>
  <c r="G10" i="4"/>
  <c r="G11" i="4"/>
  <c r="G12" i="4" s="1"/>
  <c r="G13" i="4" s="1"/>
  <c r="G14" i="4" s="1"/>
  <c r="G15" i="4" s="1"/>
  <c r="G16" i="4" s="1"/>
  <c r="G17" i="4" s="1"/>
  <c r="G18" i="4" s="1"/>
  <c r="G19" i="4" s="1"/>
  <c r="H10" i="4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G5" i="4"/>
  <c r="G6" i="4"/>
  <c r="G7" i="4" s="1"/>
  <c r="G8" i="4" s="1"/>
  <c r="H5" i="4"/>
  <c r="H6" i="4"/>
  <c r="H7" i="4" s="1"/>
  <c r="H8" i="4" s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/>
  <c r="F45" i="4" s="1"/>
  <c r="F46" i="4" s="1"/>
  <c r="F47" i="4" s="1"/>
  <c r="F48" i="4" s="1"/>
  <c r="F49" i="4" s="1"/>
  <c r="F50" i="4" s="1"/>
  <c r="F51" i="4" s="1"/>
  <c r="F52" i="4" s="1"/>
  <c r="F5" i="4"/>
  <c r="F6" i="4" s="1"/>
  <c r="F7" i="4" s="1"/>
  <c r="F8" i="4" s="1"/>
  <c r="C51" i="4"/>
  <c r="C52" i="4" s="1"/>
  <c r="C41" i="4"/>
  <c r="C42" i="4" s="1"/>
  <c r="C43" i="4" s="1"/>
  <c r="C44" i="4" s="1"/>
  <c r="C45" i="4" s="1"/>
  <c r="C46" i="4" s="1"/>
  <c r="C47" i="4" s="1"/>
  <c r="C48" i="4" s="1"/>
  <c r="C49" i="4" s="1"/>
  <c r="C31" i="4"/>
  <c r="C32" i="4" s="1"/>
  <c r="C33" i="4" s="1"/>
  <c r="C34" i="4" s="1"/>
  <c r="C35" i="4" s="1"/>
  <c r="C36" i="4" s="1"/>
  <c r="C37" i="4" s="1"/>
  <c r="C38" i="4" s="1"/>
  <c r="C39" i="4" s="1"/>
  <c r="C21" i="4"/>
  <c r="C22" i="4" s="1"/>
  <c r="C23" i="4" s="1"/>
  <c r="C24" i="4" s="1"/>
  <c r="C25" i="4" s="1"/>
  <c r="C26" i="4" s="1"/>
  <c r="C27" i="4" s="1"/>
  <c r="C28" i="4" s="1"/>
  <c r="C29" i="4" s="1"/>
  <c r="C10" i="4"/>
  <c r="C11" i="4"/>
  <c r="C12" i="4" s="1"/>
  <c r="C13" i="4" s="1"/>
  <c r="C14" i="4" s="1"/>
  <c r="C15" i="4" s="1"/>
  <c r="C16" i="4" s="1"/>
  <c r="C17" i="4" s="1"/>
  <c r="C18" i="4" s="1"/>
  <c r="C19" i="4" s="1"/>
  <c r="E10" i="4"/>
  <c r="E11" i="4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D10" i="4"/>
  <c r="D11" i="4" s="1"/>
  <c r="D12" i="4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C6" i="4"/>
  <c r="C7" i="4" s="1"/>
  <c r="C8" i="4" s="1"/>
  <c r="E5" i="4"/>
  <c r="E6" i="4"/>
  <c r="E7" i="4" s="1"/>
  <c r="E8" i="4" s="1"/>
  <c r="C5" i="4"/>
  <c r="D4" i="4"/>
  <c r="D5" i="4" s="1"/>
  <c r="D6" i="4" s="1"/>
  <c r="D7" i="4" s="1"/>
  <c r="D8" i="4" s="1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AD6" i="3"/>
  <c r="AE6" i="3" s="1"/>
  <c r="AF6" i="3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R39" i="3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P19" i="3"/>
  <c r="T28" i="3"/>
  <c r="B54" i="2"/>
  <c r="C54" i="2"/>
  <c r="D54" i="2"/>
  <c r="E54" i="2"/>
  <c r="F54" i="2"/>
  <c r="G54" i="2"/>
  <c r="H54" i="2"/>
  <c r="I54" i="2"/>
  <c r="J54" i="2"/>
  <c r="K54" i="2"/>
  <c r="B55" i="2"/>
  <c r="C55" i="2"/>
  <c r="D55" i="2"/>
  <c r="E55" i="2"/>
  <c r="F55" i="2"/>
  <c r="G55" i="2"/>
  <c r="H55" i="2"/>
  <c r="I55" i="2"/>
  <c r="J55" i="2"/>
  <c r="K55" i="2"/>
  <c r="B56" i="2"/>
  <c r="C56" i="2"/>
  <c r="D56" i="2"/>
  <c r="E56" i="2"/>
  <c r="F56" i="2"/>
  <c r="G56" i="2"/>
  <c r="H56" i="2"/>
  <c r="I56" i="2"/>
  <c r="J56" i="2"/>
  <c r="K56" i="2"/>
  <c r="B57" i="2"/>
  <c r="C57" i="2"/>
  <c r="D57" i="2"/>
  <c r="E57" i="2"/>
  <c r="F57" i="2"/>
  <c r="G57" i="2"/>
  <c r="H57" i="2"/>
  <c r="I57" i="2"/>
  <c r="J57" i="2"/>
  <c r="K57" i="2"/>
  <c r="B58" i="2"/>
  <c r="C58" i="2"/>
  <c r="D58" i="2"/>
  <c r="E58" i="2"/>
  <c r="F58" i="2"/>
  <c r="G58" i="2"/>
  <c r="H58" i="2"/>
  <c r="I58" i="2"/>
  <c r="J58" i="2"/>
  <c r="K58" i="2"/>
  <c r="B59" i="2"/>
  <c r="C59" i="2"/>
  <c r="D59" i="2"/>
  <c r="E59" i="2"/>
  <c r="F59" i="2"/>
  <c r="G59" i="2"/>
  <c r="H59" i="2"/>
  <c r="I59" i="2"/>
  <c r="J59" i="2"/>
  <c r="K59" i="2"/>
  <c r="B60" i="2"/>
  <c r="C60" i="2"/>
  <c r="D60" i="2"/>
  <c r="E60" i="2"/>
  <c r="F60" i="2"/>
  <c r="G60" i="2"/>
  <c r="H60" i="2"/>
  <c r="I60" i="2"/>
  <c r="J60" i="2"/>
  <c r="K60" i="2"/>
  <c r="B61" i="2"/>
  <c r="C61" i="2"/>
  <c r="D61" i="2"/>
  <c r="E61" i="2"/>
  <c r="F61" i="2"/>
  <c r="G61" i="2"/>
  <c r="H61" i="2"/>
  <c r="I61" i="2"/>
  <c r="J61" i="2"/>
  <c r="K61" i="2"/>
  <c r="B62" i="2"/>
  <c r="C62" i="2"/>
  <c r="D62" i="2"/>
  <c r="E62" i="2"/>
  <c r="F62" i="2"/>
  <c r="G62" i="2"/>
  <c r="H62" i="2"/>
  <c r="I62" i="2"/>
  <c r="J62" i="2"/>
  <c r="K62" i="2"/>
  <c r="B63" i="2"/>
  <c r="C63" i="2"/>
  <c r="D63" i="2"/>
  <c r="E63" i="2"/>
  <c r="F63" i="2"/>
  <c r="G63" i="2"/>
  <c r="H63" i="2"/>
  <c r="I63" i="2"/>
  <c r="J63" i="2"/>
  <c r="K63" i="2"/>
  <c r="B64" i="2"/>
  <c r="C64" i="2"/>
  <c r="D64" i="2"/>
  <c r="E64" i="2"/>
  <c r="F64" i="2"/>
  <c r="G64" i="2"/>
  <c r="H64" i="2"/>
  <c r="I64" i="2"/>
  <c r="J64" i="2"/>
  <c r="K64" i="2"/>
  <c r="B65" i="2"/>
  <c r="C65" i="2"/>
  <c r="D65" i="2"/>
  <c r="E65" i="2"/>
  <c r="F65" i="2"/>
  <c r="G65" i="2"/>
  <c r="H65" i="2"/>
  <c r="I65" i="2"/>
  <c r="J65" i="2"/>
  <c r="K65" i="2"/>
  <c r="B66" i="2"/>
  <c r="C66" i="2"/>
  <c r="D66" i="2"/>
  <c r="E66" i="2"/>
  <c r="F66" i="2"/>
  <c r="G66" i="2"/>
  <c r="H66" i="2"/>
  <c r="I66" i="2"/>
  <c r="J66" i="2"/>
  <c r="K66" i="2"/>
  <c r="B67" i="2"/>
  <c r="C67" i="2"/>
  <c r="D67" i="2"/>
  <c r="E67" i="2"/>
  <c r="F67" i="2"/>
  <c r="G67" i="2"/>
  <c r="H67" i="2"/>
  <c r="I67" i="2"/>
  <c r="J67" i="2"/>
  <c r="K67" i="2"/>
  <c r="B68" i="2"/>
  <c r="C68" i="2"/>
  <c r="D68" i="2"/>
  <c r="E68" i="2"/>
  <c r="F68" i="2"/>
  <c r="G68" i="2"/>
  <c r="H68" i="2"/>
  <c r="I68" i="2"/>
  <c r="J68" i="2"/>
  <c r="K68" i="2"/>
  <c r="B69" i="2"/>
  <c r="C69" i="2"/>
  <c r="D69" i="2"/>
  <c r="E69" i="2"/>
  <c r="F69" i="2"/>
  <c r="G69" i="2"/>
  <c r="H69" i="2"/>
  <c r="I69" i="2"/>
  <c r="J69" i="2"/>
  <c r="K69" i="2"/>
  <c r="B70" i="2"/>
  <c r="C70" i="2"/>
  <c r="D70" i="2"/>
  <c r="E70" i="2"/>
  <c r="F70" i="2"/>
  <c r="G70" i="2"/>
  <c r="H70" i="2"/>
  <c r="I70" i="2"/>
  <c r="J70" i="2"/>
  <c r="K70" i="2"/>
  <c r="B71" i="2"/>
  <c r="C71" i="2"/>
  <c r="D71" i="2"/>
  <c r="E71" i="2"/>
  <c r="F71" i="2"/>
  <c r="G71" i="2"/>
  <c r="H71" i="2"/>
  <c r="I71" i="2"/>
  <c r="J71" i="2"/>
  <c r="K71" i="2"/>
  <c r="B72" i="2"/>
  <c r="C72" i="2"/>
  <c r="D72" i="2"/>
  <c r="E72" i="2"/>
  <c r="F72" i="2"/>
  <c r="G72" i="2"/>
  <c r="H72" i="2"/>
  <c r="I72" i="2"/>
  <c r="J72" i="2"/>
  <c r="K72" i="2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B76" i="2"/>
  <c r="C76" i="2"/>
  <c r="D76" i="2"/>
  <c r="E76" i="2"/>
  <c r="F76" i="2"/>
  <c r="G76" i="2"/>
  <c r="H76" i="2"/>
  <c r="I76" i="2"/>
  <c r="J76" i="2"/>
  <c r="K76" i="2"/>
  <c r="B77" i="2"/>
  <c r="C77" i="2"/>
  <c r="D77" i="2"/>
  <c r="E77" i="2"/>
  <c r="F77" i="2"/>
  <c r="G77" i="2"/>
  <c r="H77" i="2"/>
  <c r="I77" i="2"/>
  <c r="J77" i="2"/>
  <c r="K77" i="2"/>
  <c r="B78" i="2"/>
  <c r="C78" i="2"/>
  <c r="D78" i="2"/>
  <c r="E78" i="2"/>
  <c r="F78" i="2"/>
  <c r="G78" i="2"/>
  <c r="H78" i="2"/>
  <c r="I78" i="2"/>
  <c r="J78" i="2"/>
  <c r="K78" i="2"/>
  <c r="B79" i="2"/>
  <c r="C79" i="2"/>
  <c r="D79" i="2"/>
  <c r="E79" i="2"/>
  <c r="F79" i="2"/>
  <c r="G79" i="2"/>
  <c r="H79" i="2"/>
  <c r="I79" i="2"/>
  <c r="J79" i="2"/>
  <c r="K79" i="2"/>
  <c r="B80" i="2"/>
  <c r="C80" i="2"/>
  <c r="D80" i="2"/>
  <c r="E80" i="2"/>
  <c r="F80" i="2"/>
  <c r="G80" i="2"/>
  <c r="H80" i="2"/>
  <c r="I80" i="2"/>
  <c r="J80" i="2"/>
  <c r="K80" i="2"/>
  <c r="B81" i="2"/>
  <c r="C81" i="2"/>
  <c r="D81" i="2"/>
  <c r="E81" i="2"/>
  <c r="F81" i="2"/>
  <c r="G81" i="2"/>
  <c r="H81" i="2"/>
  <c r="I81" i="2"/>
  <c r="J81" i="2"/>
  <c r="K81" i="2"/>
  <c r="B82" i="2"/>
  <c r="C82" i="2"/>
  <c r="D82" i="2"/>
  <c r="E82" i="2"/>
  <c r="F82" i="2"/>
  <c r="G82" i="2"/>
  <c r="H82" i="2"/>
  <c r="I82" i="2"/>
  <c r="J82" i="2"/>
  <c r="K82" i="2"/>
  <c r="B83" i="2"/>
  <c r="C83" i="2"/>
  <c r="D83" i="2"/>
  <c r="E83" i="2"/>
  <c r="F83" i="2"/>
  <c r="G83" i="2"/>
  <c r="H83" i="2"/>
  <c r="I83" i="2"/>
  <c r="J83" i="2"/>
  <c r="K83" i="2"/>
  <c r="B84" i="2"/>
  <c r="C84" i="2"/>
  <c r="D84" i="2"/>
  <c r="E84" i="2"/>
  <c r="F84" i="2"/>
  <c r="G84" i="2"/>
  <c r="H84" i="2"/>
  <c r="I84" i="2"/>
  <c r="J84" i="2"/>
  <c r="K84" i="2"/>
  <c r="B85" i="2"/>
  <c r="C85" i="2"/>
  <c r="D85" i="2"/>
  <c r="E85" i="2"/>
  <c r="F85" i="2"/>
  <c r="G85" i="2"/>
  <c r="H85" i="2"/>
  <c r="I85" i="2"/>
  <c r="J85" i="2"/>
  <c r="K85" i="2"/>
  <c r="B86" i="2"/>
  <c r="C86" i="2"/>
  <c r="D86" i="2"/>
  <c r="E86" i="2"/>
  <c r="F86" i="2"/>
  <c r="G86" i="2"/>
  <c r="H86" i="2"/>
  <c r="I86" i="2"/>
  <c r="J86" i="2"/>
  <c r="K86" i="2"/>
  <c r="B87" i="2"/>
  <c r="C87" i="2"/>
  <c r="D87" i="2"/>
  <c r="E87" i="2"/>
  <c r="F87" i="2"/>
  <c r="G87" i="2"/>
  <c r="H87" i="2"/>
  <c r="I87" i="2"/>
  <c r="J87" i="2"/>
  <c r="K87" i="2"/>
  <c r="B88" i="2"/>
  <c r="C88" i="2"/>
  <c r="D88" i="2"/>
  <c r="E88" i="2"/>
  <c r="F88" i="2"/>
  <c r="G88" i="2"/>
  <c r="H88" i="2"/>
  <c r="I88" i="2"/>
  <c r="J88" i="2"/>
  <c r="K88" i="2"/>
  <c r="B89" i="2"/>
  <c r="C89" i="2"/>
  <c r="D89" i="2"/>
  <c r="E89" i="2"/>
  <c r="F89" i="2"/>
  <c r="G89" i="2"/>
  <c r="H89" i="2"/>
  <c r="I89" i="2"/>
  <c r="J89" i="2"/>
  <c r="K89" i="2"/>
  <c r="B90" i="2"/>
  <c r="C90" i="2"/>
  <c r="D90" i="2"/>
  <c r="E90" i="2"/>
  <c r="F90" i="2"/>
  <c r="G90" i="2"/>
  <c r="H90" i="2"/>
  <c r="I90" i="2"/>
  <c r="J90" i="2"/>
  <c r="K90" i="2"/>
  <c r="B91" i="2"/>
  <c r="C91" i="2"/>
  <c r="D91" i="2"/>
  <c r="E91" i="2"/>
  <c r="F91" i="2"/>
  <c r="G91" i="2"/>
  <c r="H91" i="2"/>
  <c r="I91" i="2"/>
  <c r="J91" i="2"/>
  <c r="K91" i="2"/>
  <c r="B92" i="2"/>
  <c r="C92" i="2"/>
  <c r="D92" i="2"/>
  <c r="E92" i="2"/>
  <c r="F92" i="2"/>
  <c r="G92" i="2"/>
  <c r="H92" i="2"/>
  <c r="I92" i="2"/>
  <c r="J92" i="2"/>
  <c r="K92" i="2"/>
  <c r="B93" i="2"/>
  <c r="C93" i="2"/>
  <c r="D93" i="2"/>
  <c r="E93" i="2"/>
  <c r="F93" i="2"/>
  <c r="G93" i="2"/>
  <c r="H93" i="2"/>
  <c r="I93" i="2"/>
  <c r="J93" i="2"/>
  <c r="K93" i="2"/>
  <c r="B94" i="2"/>
  <c r="C94" i="2"/>
  <c r="D94" i="2"/>
  <c r="E94" i="2"/>
  <c r="F94" i="2"/>
  <c r="G94" i="2"/>
  <c r="H94" i="2"/>
  <c r="I94" i="2"/>
  <c r="J94" i="2"/>
  <c r="K94" i="2"/>
  <c r="B95" i="2"/>
  <c r="C95" i="2"/>
  <c r="D95" i="2"/>
  <c r="E95" i="2"/>
  <c r="F95" i="2"/>
  <c r="G95" i="2"/>
  <c r="H95" i="2"/>
  <c r="I95" i="2"/>
  <c r="J95" i="2"/>
  <c r="K95" i="2"/>
  <c r="B96" i="2"/>
  <c r="C96" i="2"/>
  <c r="D96" i="2"/>
  <c r="E96" i="2"/>
  <c r="F96" i="2"/>
  <c r="G96" i="2"/>
  <c r="H96" i="2"/>
  <c r="I96" i="2"/>
  <c r="J96" i="2"/>
  <c r="K96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B100" i="2"/>
  <c r="C100" i="2"/>
  <c r="D100" i="2"/>
  <c r="E100" i="2"/>
  <c r="F100" i="2"/>
  <c r="G100" i="2"/>
  <c r="H100" i="2"/>
  <c r="I100" i="2"/>
  <c r="J100" i="2"/>
  <c r="K100" i="2"/>
  <c r="B101" i="2"/>
  <c r="C101" i="2"/>
  <c r="D101" i="2"/>
  <c r="E101" i="2"/>
  <c r="F101" i="2"/>
  <c r="G101" i="2"/>
  <c r="H101" i="2"/>
  <c r="I101" i="2"/>
  <c r="J101" i="2"/>
  <c r="K101" i="2"/>
  <c r="B102" i="2"/>
  <c r="C102" i="2"/>
  <c r="D102" i="2"/>
  <c r="E102" i="2"/>
  <c r="F102" i="2"/>
  <c r="G102" i="2"/>
  <c r="H102" i="2"/>
  <c r="I102" i="2"/>
  <c r="J102" i="2"/>
  <c r="K102" i="2"/>
  <c r="K53" i="2"/>
  <c r="C53" i="2"/>
  <c r="D53" i="2"/>
  <c r="E53" i="2"/>
  <c r="F53" i="2"/>
  <c r="G53" i="2"/>
  <c r="H53" i="2"/>
  <c r="I53" i="2"/>
  <c r="J53" i="2"/>
  <c r="B53" i="2"/>
  <c r="Y6" i="3"/>
  <c r="Z6" i="3"/>
  <c r="AA6" i="3" s="1"/>
  <c r="AA7" i="3"/>
  <c r="AA16" i="3"/>
  <c r="T11" i="3"/>
  <c r="U11" i="3" s="1"/>
  <c r="AA9" i="3"/>
  <c r="T31" i="3"/>
  <c r="U31" i="3" s="1"/>
  <c r="T32" i="3"/>
  <c r="U32" i="3" s="1"/>
  <c r="T7" i="3"/>
  <c r="U7" i="3" s="1"/>
  <c r="T30" i="3"/>
  <c r="U30" i="3" s="1"/>
  <c r="T13" i="3"/>
  <c r="U13" i="3" s="1"/>
  <c r="U28" i="3"/>
  <c r="T27" i="3"/>
  <c r="U27" i="3"/>
  <c r="T19" i="3"/>
  <c r="U19" i="3"/>
  <c r="N18" i="3"/>
  <c r="P14" i="3"/>
  <c r="T12" i="3"/>
  <c r="U12" i="3" s="1"/>
  <c r="T14" i="3"/>
  <c r="U14" i="3"/>
  <c r="T9" i="3"/>
  <c r="U9" i="3" s="1"/>
  <c r="U8" i="3"/>
  <c r="N8" i="3"/>
  <c r="N17" i="3" l="1"/>
  <c r="AF17" i="3" s="1"/>
  <c r="N14" i="3"/>
  <c r="AA13" i="3"/>
  <c r="N13" i="3"/>
  <c r="N7" i="3"/>
  <c r="N37" i="3"/>
  <c r="P30" i="3"/>
  <c r="P31" i="3"/>
  <c r="N30" i="3"/>
  <c r="AF30" i="3" s="1"/>
  <c r="O30" i="3" s="1"/>
  <c r="N31" i="3"/>
  <c r="AF31" i="3" s="1"/>
  <c r="P32" i="3"/>
  <c r="N32" i="3"/>
  <c r="AF32" i="3" s="1"/>
  <c r="O32" i="3" s="1"/>
  <c r="P28" i="3"/>
  <c r="P27" i="3"/>
  <c r="P26" i="3"/>
  <c r="N26" i="3"/>
  <c r="AF26" i="3" s="1"/>
  <c r="AH26" i="3" s="1"/>
  <c r="N27" i="3"/>
  <c r="AF27" i="3" s="1"/>
  <c r="R21" i="3"/>
  <c r="AQ36" i="3"/>
  <c r="AQ35" i="3"/>
  <c r="AQ34" i="3"/>
  <c r="V26" i="3"/>
  <c r="W9" i="3"/>
  <c r="AF18" i="3"/>
  <c r="O18" i="3" s="1"/>
  <c r="AF8" i="3"/>
  <c r="W28" i="3"/>
  <c r="AC27" i="3"/>
  <c r="V32" i="3"/>
  <c r="W32" i="3"/>
  <c r="AA19" i="3"/>
  <c r="AB19" i="3" s="1"/>
  <c r="V18" i="3"/>
  <c r="P13" i="3"/>
  <c r="AB18" i="3"/>
  <c r="N12" i="3"/>
  <c r="AF12" i="3" s="1"/>
  <c r="Z12" i="3"/>
  <c r="AA12" i="3" s="1"/>
  <c r="P16" i="3"/>
  <c r="AO6" i="3"/>
  <c r="AP8" i="3"/>
  <c r="AB30" i="3"/>
  <c r="AP6" i="3"/>
  <c r="AK11" i="3"/>
  <c r="AI11" i="3"/>
  <c r="P11" i="3" s="1"/>
  <c r="AJ8" i="3"/>
  <c r="P8" i="3" s="1"/>
  <c r="AL11" i="3"/>
  <c r="AB28" i="3"/>
  <c r="AC17" i="3"/>
  <c r="AJ6" i="3"/>
  <c r="AK8" i="3"/>
  <c r="AM11" i="3"/>
  <c r="AB31" i="3"/>
  <c r="V31" i="3"/>
  <c r="AK6" i="3"/>
  <c r="AL8" i="3"/>
  <c r="AN11" i="3"/>
  <c r="AI6" i="3"/>
  <c r="AL6" i="3"/>
  <c r="AO11" i="3"/>
  <c r="V30" i="3"/>
  <c r="AM6" i="3"/>
  <c r="AN8" i="3"/>
  <c r="AC8" i="3" s="1"/>
  <c r="AP11" i="3"/>
  <c r="AB27" i="3"/>
  <c r="W26" i="3"/>
  <c r="AB7" i="3"/>
  <c r="V16" i="3"/>
  <c r="V14" i="3"/>
  <c r="AC30" i="3"/>
  <c r="AC18" i="3"/>
  <c r="W16" i="3"/>
  <c r="W14" i="3"/>
  <c r="W19" i="3"/>
  <c r="W18" i="3"/>
  <c r="AB9" i="3"/>
  <c r="AC26" i="3"/>
  <c r="V13" i="3"/>
  <c r="AB16" i="3"/>
  <c r="AC7" i="3"/>
  <c r="AB14" i="3"/>
  <c r="V27" i="3"/>
  <c r="AC32" i="3"/>
  <c r="AB13" i="3"/>
  <c r="AB26" i="3"/>
  <c r="AC28" i="3"/>
  <c r="W30" i="3"/>
  <c r="AB17" i="3"/>
  <c r="AC14" i="3"/>
  <c r="AB32" i="3"/>
  <c r="W12" i="3"/>
  <c r="AC13" i="3"/>
  <c r="N19" i="3"/>
  <c r="AF19" i="3" s="1"/>
  <c r="W17" i="3"/>
  <c r="V17" i="3"/>
  <c r="O17" i="3"/>
  <c r="N11" i="3"/>
  <c r="AF11" i="3" s="1"/>
  <c r="Z11" i="3"/>
  <c r="AA11" i="3" s="1"/>
  <c r="O8" i="3"/>
  <c r="O6" i="3"/>
  <c r="V7" i="3"/>
  <c r="W7" i="3"/>
  <c r="V12" i="3"/>
  <c r="V28" i="3"/>
  <c r="W27" i="3"/>
  <c r="V9" i="3"/>
  <c r="AC9" i="3"/>
  <c r="AC31" i="3"/>
  <c r="V19" i="3"/>
  <c r="W31" i="3"/>
  <c r="W13" i="3"/>
  <c r="AC16" i="3"/>
  <c r="AH17" i="3"/>
  <c r="AG17" i="3"/>
  <c r="AF14" i="3"/>
  <c r="O14" i="3" s="1"/>
  <c r="AF7" i="3"/>
  <c r="O7" i="3" s="1"/>
  <c r="AE28" i="3"/>
  <c r="AF28" i="3" s="1"/>
  <c r="O28" i="3" s="1"/>
  <c r="AE16" i="3"/>
  <c r="AF16" i="3" s="1"/>
  <c r="O16" i="3" s="1"/>
  <c r="AE13" i="3"/>
  <c r="AF13" i="3" s="1"/>
  <c r="O13" i="3" s="1"/>
  <c r="AE9" i="3"/>
  <c r="AF9" i="3" s="1"/>
  <c r="O9" i="3" s="1"/>
  <c r="AH18" i="3" l="1"/>
  <c r="AG18" i="3"/>
  <c r="O26" i="3"/>
  <c r="Q18" i="3"/>
  <c r="O19" i="3"/>
  <c r="AC19" i="3"/>
  <c r="R18" i="3"/>
  <c r="AB12" i="3"/>
  <c r="AC12" i="3"/>
  <c r="R14" i="3"/>
  <c r="Q14" i="3"/>
  <c r="Q9" i="3"/>
  <c r="R9" i="3"/>
  <c r="AR36" i="3"/>
  <c r="AS36" i="3" s="1"/>
  <c r="AR35" i="3"/>
  <c r="AS35" i="3"/>
  <c r="O31" i="3"/>
  <c r="AH31" i="3"/>
  <c r="R31" i="3" s="1"/>
  <c r="AH27" i="3"/>
  <c r="R27" i="3" s="1"/>
  <c r="O27" i="3"/>
  <c r="AQ37" i="3"/>
  <c r="AR37" i="3" s="1"/>
  <c r="AS37" i="3" s="1"/>
  <c r="AR34" i="3"/>
  <c r="AS34" i="3" s="1"/>
  <c r="AG27" i="3"/>
  <c r="Q27" i="3" s="1"/>
  <c r="W11" i="3"/>
  <c r="V11" i="3"/>
  <c r="AG31" i="3"/>
  <c r="Q31" i="3" s="1"/>
  <c r="AG32" i="3"/>
  <c r="Q32" i="3"/>
  <c r="R26" i="3"/>
  <c r="Q17" i="3"/>
  <c r="V8" i="3"/>
  <c r="AH8" i="3"/>
  <c r="W8" i="3"/>
  <c r="R8" i="3" s="1"/>
  <c r="AB6" i="3"/>
  <c r="AC6" i="3"/>
  <c r="AH6" i="3"/>
  <c r="AG6" i="3"/>
  <c r="W6" i="3"/>
  <c r="V6" i="3"/>
  <c r="AH12" i="3"/>
  <c r="O12" i="3"/>
  <c r="R12" i="3"/>
  <c r="O11" i="3"/>
  <c r="AB8" i="3"/>
  <c r="Q8" i="3" s="1"/>
  <c r="AG8" i="3"/>
  <c r="P6" i="3"/>
  <c r="AG12" i="3"/>
  <c r="Q12" i="3" s="1"/>
  <c r="AH32" i="3"/>
  <c r="R32" i="3" s="1"/>
  <c r="R17" i="3"/>
  <c r="AC11" i="3"/>
  <c r="AB11" i="3"/>
  <c r="AG11" i="3"/>
  <c r="AG13" i="3"/>
  <c r="Q13" i="3" s="1"/>
  <c r="AH13" i="3"/>
  <c r="R13" i="3" s="1"/>
  <c r="AG28" i="3"/>
  <c r="Q28" i="3" s="1"/>
  <c r="AH28" i="3"/>
  <c r="R28" i="3" s="1"/>
  <c r="AG9" i="3"/>
  <c r="AH9" i="3"/>
  <c r="AG16" i="3"/>
  <c r="Q16" i="3" s="1"/>
  <c r="AH16" i="3"/>
  <c r="R16" i="3" s="1"/>
  <c r="AG26" i="3"/>
  <c r="Q26" i="3" s="1"/>
  <c r="AH11" i="3"/>
  <c r="AH14" i="3"/>
  <c r="AG14" i="3"/>
  <c r="AG30" i="3"/>
  <c r="Q30" i="3" s="1"/>
  <c r="AH30" i="3"/>
  <c r="R30" i="3" s="1"/>
  <c r="AH7" i="3"/>
  <c r="R7" i="3" s="1"/>
  <c r="AG7" i="3"/>
  <c r="Q7" i="3" s="1"/>
  <c r="AH19" i="3"/>
  <c r="R19" i="3" s="1"/>
  <c r="AG19" i="3"/>
  <c r="Q19" i="3" s="1"/>
  <c r="Q6" i="3" l="1"/>
  <c r="R6" i="3"/>
  <c r="W37" i="3"/>
  <c r="V37" i="3"/>
  <c r="R11" i="3"/>
  <c r="Q11" i="3"/>
  <c r="Q37" i="3" l="1"/>
  <c r="R37" i="3"/>
</calcChain>
</file>

<file path=xl/sharedStrings.xml><?xml version="1.0" encoding="utf-8"?>
<sst xmlns="http://schemas.openxmlformats.org/spreadsheetml/2006/main" count="422" uniqueCount="93">
  <si>
    <t>Lohnbänder Volksschule VS</t>
  </si>
  <si>
    <t xml:space="preserve">     Dynamischer Zugriff     </t>
  </si>
  <si>
    <t>Lohnbänder Berufschullehrer BL</t>
  </si>
  <si>
    <t xml:space="preserve">Alter = Position </t>
  </si>
  <si>
    <t>VS1</t>
  </si>
  <si>
    <t>VS2</t>
  </si>
  <si>
    <t>VS3</t>
  </si>
  <si>
    <t>VS4</t>
  </si>
  <si>
    <t>VS5</t>
  </si>
  <si>
    <t>VS6</t>
  </si>
  <si>
    <t>VS7</t>
  </si>
  <si>
    <t>VS8</t>
  </si>
  <si>
    <t>VS9</t>
  </si>
  <si>
    <t>VS10</t>
  </si>
  <si>
    <t>BL1</t>
  </si>
  <si>
    <t>BL2</t>
  </si>
  <si>
    <t>BL3</t>
  </si>
  <si>
    <t>BL4</t>
  </si>
  <si>
    <t>BL5</t>
  </si>
  <si>
    <t>BL6</t>
  </si>
  <si>
    <t>BL7</t>
  </si>
  <si>
    <t>BL8</t>
  </si>
  <si>
    <t>BL9</t>
  </si>
  <si>
    <t>BL10</t>
  </si>
  <si>
    <t>Jahres-lohn / 13</t>
  </si>
  <si>
    <t>bpfl. Besoldung</t>
  </si>
  <si>
    <t>Jahr- gang</t>
  </si>
  <si>
    <t>JG</t>
  </si>
  <si>
    <t>Alter</t>
  </si>
  <si>
    <t>Sparen</t>
  </si>
  <si>
    <t>Risiko</t>
  </si>
  <si>
    <t>AG</t>
  </si>
  <si>
    <t>Keller</t>
  </si>
  <si>
    <t>Meier</t>
  </si>
  <si>
    <t>Müller</t>
  </si>
  <si>
    <t>Vertrag 1</t>
  </si>
  <si>
    <t>Vertrag 2</t>
  </si>
  <si>
    <t>Vertrag 3</t>
  </si>
  <si>
    <t>Arbeitgeber</t>
  </si>
  <si>
    <t xml:space="preserve">    pro Monat Arbeitnehmer</t>
  </si>
  <si>
    <t>Huber</t>
  </si>
  <si>
    <r>
      <t>Besch.grad</t>
    </r>
    <r>
      <rPr>
        <sz val="10"/>
        <rFont val="Arial"/>
        <family val="2"/>
      </rPr>
      <t xml:space="preserve">    </t>
    </r>
    <r>
      <rPr>
        <sz val="9"/>
        <rFont val="Arial"/>
        <family val="2"/>
      </rPr>
      <t>0-...%</t>
    </r>
  </si>
  <si>
    <r>
      <t>Besch.grad</t>
    </r>
    <r>
      <rPr>
        <sz val="10"/>
        <rFont val="Arial"/>
        <family val="2"/>
      </rPr>
      <t xml:space="preserve">   </t>
    </r>
    <r>
      <rPr>
        <sz val="9"/>
        <rFont val="Arial"/>
        <family val="2"/>
      </rPr>
      <t>0-...%</t>
    </r>
  </si>
  <si>
    <t>Beitragserhebung für Pensionskasse Thurgau</t>
  </si>
  <si>
    <r>
      <t>Lohn gem.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BG            pro Jahr</t>
    </r>
  </si>
  <si>
    <t>Einstufung 1</t>
  </si>
  <si>
    <t>Einstufung 2</t>
  </si>
  <si>
    <t>Einstufung 3</t>
  </si>
  <si>
    <t>Kategorie      Name</t>
  </si>
  <si>
    <t>KG Kindergarten</t>
  </si>
  <si>
    <t>PS Primarschule</t>
  </si>
  <si>
    <t>OS Oberstufe</t>
  </si>
  <si>
    <t>VE Verwaltung</t>
  </si>
  <si>
    <t>HT Hauswart</t>
  </si>
  <si>
    <t>DI Diverse</t>
  </si>
  <si>
    <t>Pfleger</t>
  </si>
  <si>
    <t>Kategorie</t>
  </si>
  <si>
    <t>Die Versicherten können in die erwähnten Kategorien aufgeteilt werden. Die Beitragsabrechnung erfolgt mit Zwischentotal (für FIBU)</t>
  </si>
  <si>
    <t>AHV-Lohn</t>
  </si>
  <si>
    <t xml:space="preserve">Arbeitgeber: </t>
  </si>
  <si>
    <t>gültig ab</t>
  </si>
  <si>
    <t>VS30</t>
  </si>
  <si>
    <t/>
  </si>
  <si>
    <t>Verw.</t>
  </si>
  <si>
    <t>San.</t>
  </si>
  <si>
    <t>Arbeitnehmer</t>
  </si>
  <si>
    <t>Bpfl.</t>
  </si>
  <si>
    <t>AHV</t>
  </si>
  <si>
    <t>Vik.</t>
  </si>
  <si>
    <t>AN</t>
  </si>
  <si>
    <t>Sp</t>
  </si>
  <si>
    <t>Ri</t>
  </si>
  <si>
    <t xml:space="preserve">Ve </t>
  </si>
  <si>
    <t>San</t>
  </si>
  <si>
    <t>% RVS    + Sparen</t>
  </si>
  <si>
    <r>
      <t xml:space="preserve">19.. </t>
    </r>
    <r>
      <rPr>
        <sz val="9"/>
        <rFont val="Arial"/>
        <family val="2"/>
      </rPr>
      <t xml:space="preserve"> Minus .. = uU</t>
    </r>
  </si>
  <si>
    <t>unbez. Urlaub</t>
  </si>
  <si>
    <r>
      <t>Lohn-Pos.</t>
    </r>
    <r>
      <rPr>
        <sz val="10"/>
        <rFont val="Arial"/>
        <family val="2"/>
      </rPr>
      <t xml:space="preserve">     </t>
    </r>
    <r>
      <rPr>
        <sz val="9"/>
        <rFont val="Arial"/>
        <family val="2"/>
      </rPr>
      <t>0 - 48</t>
    </r>
  </si>
  <si>
    <t>max. Koord.abzug</t>
  </si>
  <si>
    <t>KoA</t>
  </si>
  <si>
    <t>leer / +</t>
  </si>
  <si>
    <t>Beitr.-Plan</t>
  </si>
  <si>
    <t>Koordination mehrere Anstellungen</t>
  </si>
  <si>
    <r>
      <t xml:space="preserve">Die Zellen sind geschützt, können mit </t>
    </r>
    <r>
      <rPr>
        <b/>
        <sz val="8"/>
        <rFont val="Arial"/>
        <family val="2"/>
      </rPr>
      <t>Extra/Schutz/Blattschutz aufheben</t>
    </r>
    <r>
      <rPr>
        <sz val="8"/>
        <rFont val="Arial"/>
        <family val="2"/>
      </rPr>
      <t xml:space="preserve"> freigegeben werden.</t>
    </r>
  </si>
  <si>
    <t>Wenn neue Zeilen eingefügt werden, bitte ganze Zeile (A-AU) nach unten kopieren.</t>
  </si>
  <si>
    <r>
      <t>Lohn-band</t>
    </r>
    <r>
      <rPr>
        <sz val="10"/>
        <rFont val="Arial"/>
        <family val="2"/>
      </rPr>
      <t xml:space="preserve">    </t>
    </r>
    <r>
      <rPr>
        <sz val="9"/>
        <rFont val="Arial"/>
        <family val="2"/>
      </rPr>
      <t>1-6</t>
    </r>
  </si>
  <si>
    <t>VSG Muster</t>
  </si>
  <si>
    <t>+</t>
  </si>
  <si>
    <r>
      <t>Lohn-band</t>
    </r>
    <r>
      <rPr>
        <sz val="10"/>
        <rFont val="Arial"/>
        <family val="2"/>
      </rPr>
      <t xml:space="preserve">    1-6</t>
    </r>
  </si>
  <si>
    <t>Vik. = 85</t>
  </si>
  <si>
    <t>Keller plus</t>
  </si>
  <si>
    <t>HT Hauswarte</t>
  </si>
  <si>
    <t>Di Diverse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</si>
</sst>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0.0000"/>
    <numFmt numFmtId="165" formatCode="0.000"/>
    <numFmt numFmtId="166" formatCode="0.0%"/>
    <numFmt numFmtId="167" formatCode="_ * #,##0_ ;_ * \-#,##0_ ;_ * &quot;-&quot;??_ ;_ @_ "/>
    <numFmt numFmtId="168" formatCode="dd/mm/yy"/>
    <numFmt numFmtId="169" formatCode="00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wrapText="1"/>
    </xf>
    <xf numFmtId="0" fontId="0" fillId="3" borderId="0" xfId="0" applyFill="1"/>
    <xf numFmtId="4" fontId="0" fillId="0" borderId="0" xfId="0" applyNumberFormat="1"/>
    <xf numFmtId="2" fontId="0" fillId="0" borderId="0" xfId="0" applyNumberFormat="1"/>
    <xf numFmtId="0" fontId="0" fillId="4" borderId="0" xfId="0" applyFill="1"/>
    <xf numFmtId="0" fontId="0" fillId="5" borderId="0" xfId="0" applyFill="1"/>
    <xf numFmtId="4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0" fillId="0" borderId="0" xfId="0" applyAlignment="1">
      <alignment horizontal="center"/>
    </xf>
    <xf numFmtId="2" fontId="2" fillId="6" borderId="0" xfId="0" applyNumberFormat="1" applyFont="1" applyFill="1"/>
    <xf numFmtId="4" fontId="2" fillId="6" borderId="0" xfId="0" applyNumberFormat="1" applyFont="1" applyFill="1"/>
    <xf numFmtId="4" fontId="3" fillId="6" borderId="0" xfId="0" applyNumberFormat="1" applyFont="1" applyFill="1" applyAlignment="1">
      <alignment horizontal="right"/>
    </xf>
    <xf numFmtId="4" fontId="0" fillId="6" borderId="1" xfId="0" applyNumberFormat="1" applyFill="1" applyBorder="1" applyAlignment="1">
      <alignment horizontal="center"/>
    </xf>
    <xf numFmtId="4" fontId="2" fillId="3" borderId="0" xfId="0" applyNumberFormat="1" applyFont="1" applyFill="1"/>
    <xf numFmtId="2" fontId="2" fillId="3" borderId="0" xfId="0" applyNumberFormat="1" applyFont="1" applyFill="1"/>
    <xf numFmtId="164" fontId="2" fillId="3" borderId="0" xfId="0" applyNumberFormat="1" applyFont="1" applyFill="1"/>
    <xf numFmtId="4" fontId="3" fillId="3" borderId="0" xfId="0" applyNumberFormat="1" applyFont="1" applyFill="1" applyAlignment="1">
      <alignment horizontal="right"/>
    </xf>
    <xf numFmtId="4" fontId="0" fillId="3" borderId="1" xfId="0" applyNumberFormat="1" applyFill="1" applyBorder="1" applyAlignment="1">
      <alignment horizontal="center"/>
    </xf>
    <xf numFmtId="0" fontId="2" fillId="7" borderId="0" xfId="0" applyFont="1" applyFill="1" applyAlignment="1">
      <alignment wrapText="1"/>
    </xf>
    <xf numFmtId="9" fontId="0" fillId="0" borderId="0" xfId="2" applyFont="1"/>
    <xf numFmtId="9" fontId="0" fillId="0" borderId="0" xfId="2" applyFont="1" applyAlignment="1">
      <alignment horizontal="center"/>
    </xf>
    <xf numFmtId="0" fontId="0" fillId="0" borderId="0" xfId="0" applyBorder="1"/>
    <xf numFmtId="0" fontId="5" fillId="6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4" fontId="0" fillId="0" borderId="0" xfId="0" applyNumberFormat="1" applyAlignment="1">
      <alignment horizontal="right"/>
    </xf>
    <xf numFmtId="0" fontId="0" fillId="0" borderId="0" xfId="0" applyAlignment="1"/>
    <xf numFmtId="166" fontId="0" fillId="0" borderId="0" xfId="2" applyNumberFormat="1" applyFont="1" applyAlignment="1">
      <alignment horizontal="center"/>
    </xf>
    <xf numFmtId="0" fontId="6" fillId="0" borderId="0" xfId="0" applyFont="1" applyBorder="1" applyAlignment="1">
      <alignment wrapText="1"/>
    </xf>
    <xf numFmtId="9" fontId="7" fillId="4" borderId="0" xfId="2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wrapText="1"/>
    </xf>
    <xf numFmtId="0" fontId="8" fillId="0" borderId="0" xfId="0" applyFont="1"/>
    <xf numFmtId="16" fontId="8" fillId="6" borderId="2" xfId="0" applyNumberFormat="1" applyFont="1" applyFill="1" applyBorder="1" applyAlignment="1">
      <alignment horizontal="center" wrapText="1"/>
    </xf>
    <xf numFmtId="9" fontId="8" fillId="6" borderId="3" xfId="2" applyFont="1" applyFill="1" applyBorder="1" applyAlignment="1">
      <alignment horizontal="center" wrapText="1"/>
    </xf>
    <xf numFmtId="9" fontId="8" fillId="6" borderId="2" xfId="2" applyFont="1" applyFill="1" applyBorder="1" applyAlignment="1">
      <alignment horizontal="center" wrapText="1"/>
    </xf>
    <xf numFmtId="0" fontId="8" fillId="8" borderId="0" xfId="0" applyFont="1" applyFill="1"/>
    <xf numFmtId="0" fontId="0" fillId="8" borderId="0" xfId="0" applyFill="1"/>
    <xf numFmtId="0" fontId="0" fillId="8" borderId="2" xfId="0" applyFill="1" applyBorder="1"/>
    <xf numFmtId="0" fontId="0" fillId="8" borderId="0" xfId="0" applyFill="1" applyBorder="1"/>
    <xf numFmtId="9" fontId="0" fillId="8" borderId="3" xfId="2" applyFont="1" applyFill="1" applyBorder="1"/>
    <xf numFmtId="9" fontId="0" fillId="8" borderId="0" xfId="2" applyFont="1" applyFill="1"/>
    <xf numFmtId="9" fontId="0" fillId="8" borderId="2" xfId="2" applyFont="1" applyFill="1" applyBorder="1"/>
    <xf numFmtId="4" fontId="8" fillId="0" borderId="0" xfId="0" applyNumberFormat="1" applyFont="1" applyAlignment="1">
      <alignment horizontal="right"/>
    </xf>
    <xf numFmtId="10" fontId="0" fillId="0" borderId="0" xfId="0" applyNumberFormat="1"/>
    <xf numFmtId="4" fontId="0" fillId="9" borderId="2" xfId="0" applyNumberFormat="1" applyFill="1" applyBorder="1" applyAlignment="1" applyProtection="1">
      <alignment horizontal="right"/>
      <protection locked="0"/>
    </xf>
    <xf numFmtId="0" fontId="0" fillId="9" borderId="2" xfId="0" applyFill="1" applyBorder="1" applyAlignment="1" applyProtection="1">
      <alignment horizontal="right"/>
      <protection locked="0"/>
    </xf>
    <xf numFmtId="0" fontId="0" fillId="9" borderId="0" xfId="0" applyFill="1" applyBorder="1" applyAlignment="1" applyProtection="1">
      <alignment horizontal="right"/>
      <protection locked="0"/>
    </xf>
    <xf numFmtId="9" fontId="7" fillId="4" borderId="0" xfId="2" applyFont="1" applyFill="1" applyBorder="1" applyAlignment="1">
      <alignment wrapText="1"/>
    </xf>
    <xf numFmtId="0" fontId="8" fillId="6" borderId="0" xfId="0" applyFont="1" applyFill="1" applyBorder="1" applyAlignment="1">
      <alignment wrapText="1"/>
    </xf>
    <xf numFmtId="0" fontId="8" fillId="9" borderId="0" xfId="0" applyFont="1" applyFill="1" applyAlignment="1" applyProtection="1">
      <protection locked="0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2" applyFont="1" applyAlignment="1">
      <alignment horizontal="left"/>
    </xf>
    <xf numFmtId="4" fontId="0" fillId="0" borderId="0" xfId="0" applyNumberFormat="1" applyAlignment="1">
      <alignment horizontal="left"/>
    </xf>
    <xf numFmtId="166" fontId="0" fillId="0" borderId="0" xfId="2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0" fillId="3" borderId="0" xfId="0" applyNumberFormat="1" applyFill="1" applyAlignment="1">
      <alignment horizontal="right"/>
    </xf>
    <xf numFmtId="4" fontId="8" fillId="3" borderId="0" xfId="0" applyNumberFormat="1" applyFont="1" applyFill="1" applyAlignment="1">
      <alignment horizontal="right"/>
    </xf>
    <xf numFmtId="0" fontId="4" fillId="3" borderId="4" xfId="0" applyFont="1" applyFill="1" applyBorder="1" applyAlignment="1">
      <alignment horizontal="center" wrapText="1"/>
    </xf>
    <xf numFmtId="4" fontId="4" fillId="3" borderId="4" xfId="0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/>
    </xf>
    <xf numFmtId="0" fontId="4" fillId="0" borderId="0" xfId="0" applyFont="1"/>
    <xf numFmtId="0" fontId="8" fillId="3" borderId="0" xfId="0" applyFont="1" applyFill="1" applyBorder="1" applyAlignment="1">
      <alignment horizontal="right" wrapText="1"/>
    </xf>
    <xf numFmtId="0" fontId="4" fillId="8" borderId="0" xfId="0" applyFont="1" applyFill="1" applyAlignment="1"/>
    <xf numFmtId="0" fontId="4" fillId="3" borderId="0" xfId="0" applyFont="1" applyFill="1" applyBorder="1" applyAlignment="1">
      <alignment horizontal="center"/>
    </xf>
    <xf numFmtId="0" fontId="4" fillId="4" borderId="0" xfId="0" applyFont="1" applyFill="1" applyAlignment="1"/>
    <xf numFmtId="0" fontId="4" fillId="0" borderId="4" xfId="0" applyFont="1" applyFill="1" applyBorder="1"/>
    <xf numFmtId="0" fontId="4" fillId="8" borderId="4" xfId="0" applyFont="1" applyFill="1" applyBorder="1"/>
    <xf numFmtId="9" fontId="0" fillId="10" borderId="0" xfId="2" applyFont="1" applyFill="1" applyBorder="1" applyAlignment="1">
      <alignment horizontal="center"/>
    </xf>
    <xf numFmtId="167" fontId="6" fillId="0" borderId="0" xfId="1" applyNumberFormat="1" applyFont="1"/>
    <xf numFmtId="9" fontId="8" fillId="6" borderId="0" xfId="2" applyFont="1" applyFill="1" applyBorder="1" applyAlignment="1">
      <alignment horizontal="center" wrapText="1"/>
    </xf>
    <xf numFmtId="9" fontId="0" fillId="8" borderId="0" xfId="2" applyFont="1" applyFill="1" applyBorder="1"/>
    <xf numFmtId="168" fontId="0" fillId="9" borderId="0" xfId="2" applyNumberFormat="1" applyFont="1" applyFill="1" applyBorder="1" applyAlignment="1" applyProtection="1">
      <alignment horizontal="right"/>
      <protection locked="0"/>
    </xf>
    <xf numFmtId="165" fontId="0" fillId="0" borderId="0" xfId="0" applyNumberFormat="1"/>
    <xf numFmtId="0" fontId="5" fillId="0" borderId="0" xfId="3"/>
    <xf numFmtId="4" fontId="5" fillId="9" borderId="2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0" fontId="0" fillId="8" borderId="0" xfId="0" applyFill="1" applyAlignment="1">
      <alignment horizontal="right"/>
    </xf>
    <xf numFmtId="10" fontId="0" fillId="3" borderId="0" xfId="2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0" fillId="0" borderId="0" xfId="0" applyBorder="1" applyAlignment="1">
      <alignment horizontal="right" wrapText="1"/>
    </xf>
    <xf numFmtId="0" fontId="5" fillId="0" borderId="0" xfId="0" quotePrefix="1" applyFont="1"/>
    <xf numFmtId="10" fontId="0" fillId="0" borderId="0" xfId="0" applyNumberFormat="1" applyBorder="1"/>
    <xf numFmtId="169" fontId="0" fillId="9" borderId="0" xfId="0" applyNumberFormat="1" applyFill="1" applyAlignment="1" applyProtection="1">
      <alignment horizontal="center"/>
      <protection locked="0"/>
    </xf>
    <xf numFmtId="169" fontId="0" fillId="0" borderId="0" xfId="0" applyNumberFormat="1" applyAlignment="1"/>
    <xf numFmtId="0" fontId="5" fillId="0" borderId="0" xfId="0" applyFont="1"/>
    <xf numFmtId="10" fontId="0" fillId="0" borderId="0" xfId="2" applyNumberFormat="1" applyFont="1" applyAlignment="1">
      <alignment horizontal="center"/>
    </xf>
    <xf numFmtId="0" fontId="0" fillId="12" borderId="0" xfId="0" applyFill="1" applyBorder="1" applyAlignment="1">
      <alignment horizontal="left" vertical="center" wrapText="1"/>
    </xf>
    <xf numFmtId="0" fontId="0" fillId="13" borderId="0" xfId="0" applyFill="1" applyBorder="1" applyAlignment="1">
      <alignment horizontal="left" vertical="center" wrapText="1"/>
    </xf>
    <xf numFmtId="0" fontId="5" fillId="8" borderId="0" xfId="0" applyFont="1" applyFill="1" applyAlignment="1">
      <alignment horizontal="right"/>
    </xf>
    <xf numFmtId="0" fontId="0" fillId="14" borderId="0" xfId="0" applyFill="1" applyBorder="1" applyAlignment="1">
      <alignment horizontal="left" vertical="center" wrapText="1"/>
    </xf>
    <xf numFmtId="166" fontId="0" fillId="8" borderId="3" xfId="2" applyNumberFormat="1" applyFont="1" applyFill="1" applyBorder="1"/>
    <xf numFmtId="166" fontId="0" fillId="9" borderId="3" xfId="2" applyNumberFormat="1" applyFont="1" applyFill="1" applyBorder="1" applyAlignment="1" applyProtection="1">
      <alignment horizontal="right"/>
      <protection locked="0"/>
    </xf>
    <xf numFmtId="166" fontId="0" fillId="8" borderId="0" xfId="2" applyNumberFormat="1" applyFont="1" applyFill="1"/>
    <xf numFmtId="0" fontId="4" fillId="15" borderId="0" xfId="0" applyFont="1" applyFill="1" applyAlignment="1"/>
    <xf numFmtId="0" fontId="0" fillId="15" borderId="0" xfId="0" applyFill="1"/>
    <xf numFmtId="4" fontId="0" fillId="15" borderId="0" xfId="0" applyNumberFormat="1" applyFill="1" applyAlignment="1">
      <alignment horizontal="right"/>
    </xf>
    <xf numFmtId="10" fontId="11" fillId="15" borderId="0" xfId="2" applyNumberFormat="1" applyFont="1" applyFill="1" applyAlignment="1">
      <alignment horizontal="center"/>
    </xf>
    <xf numFmtId="4" fontId="4" fillId="15" borderId="4" xfId="0" applyNumberFormat="1" applyFont="1" applyFill="1" applyBorder="1" applyAlignment="1">
      <alignment horizontal="right"/>
    </xf>
    <xf numFmtId="4" fontId="4" fillId="15" borderId="5" xfId="0" applyNumberFormat="1" applyFont="1" applyFill="1" applyBorder="1" applyAlignment="1">
      <alignment horizontal="right"/>
    </xf>
    <xf numFmtId="0" fontId="8" fillId="15" borderId="0" xfId="0" applyFont="1" applyFill="1" applyAlignment="1" applyProtection="1"/>
    <xf numFmtId="169" fontId="0" fillId="15" borderId="0" xfId="0" applyNumberFormat="1" applyFill="1" applyAlignment="1" applyProtection="1">
      <alignment horizontal="center"/>
    </xf>
    <xf numFmtId="166" fontId="11" fillId="15" borderId="3" xfId="2" applyNumberFormat="1" applyFont="1" applyFill="1" applyBorder="1" applyAlignment="1" applyProtection="1">
      <alignment horizontal="right"/>
    </xf>
    <xf numFmtId="0" fontId="0" fillId="15" borderId="2" xfId="0" applyFill="1" applyBorder="1" applyAlignment="1" applyProtection="1">
      <alignment horizontal="right"/>
    </xf>
    <xf numFmtId="0" fontId="0" fillId="15" borderId="0" xfId="0" applyFill="1" applyBorder="1" applyAlignment="1" applyProtection="1">
      <alignment horizontal="right"/>
    </xf>
    <xf numFmtId="4" fontId="5" fillId="15" borderId="2" xfId="0" applyNumberFormat="1" applyFont="1" applyFill="1" applyBorder="1" applyAlignment="1" applyProtection="1">
      <alignment horizontal="right"/>
    </xf>
    <xf numFmtId="168" fontId="11" fillId="15" borderId="0" xfId="2" applyNumberFormat="1" applyFont="1" applyFill="1" applyBorder="1" applyAlignment="1" applyProtection="1">
      <alignment horizontal="right"/>
    </xf>
    <xf numFmtId="10" fontId="0" fillId="9" borderId="3" xfId="2" applyNumberFormat="1" applyFont="1" applyFill="1" applyBorder="1" applyAlignment="1" applyProtection="1">
      <alignment horizontal="right"/>
      <protection locked="0"/>
    </xf>
    <xf numFmtId="10" fontId="0" fillId="8" borderId="3" xfId="2" applyNumberFormat="1" applyFont="1" applyFill="1" applyBorder="1"/>
    <xf numFmtId="0" fontId="5" fillId="0" borderId="0" xfId="4" applyAlignment="1">
      <alignment horizontal="left"/>
    </xf>
    <xf numFmtId="9" fontId="0" fillId="0" borderId="0" xfId="5" applyFont="1"/>
    <xf numFmtId="0" fontId="5" fillId="0" borderId="0" xfId="4"/>
    <xf numFmtId="0" fontId="4" fillId="0" borderId="0" xfId="4" applyFont="1"/>
    <xf numFmtId="0" fontId="8" fillId="0" borderId="0" xfId="4" applyFont="1"/>
    <xf numFmtId="0" fontId="5" fillId="0" borderId="0" xfId="4" quotePrefix="1" applyFont="1"/>
    <xf numFmtId="0" fontId="4" fillId="3" borderId="0" xfId="4" applyFont="1" applyFill="1" applyBorder="1" applyAlignment="1">
      <alignment horizontal="center"/>
    </xf>
    <xf numFmtId="0" fontId="8" fillId="3" borderId="0" xfId="4" applyFont="1" applyFill="1" applyBorder="1" applyAlignment="1">
      <alignment horizontal="right" wrapText="1"/>
    </xf>
    <xf numFmtId="0" fontId="5" fillId="13" borderId="0" xfId="4" applyFill="1" applyBorder="1" applyAlignment="1">
      <alignment horizontal="left" vertical="center" wrapText="1"/>
    </xf>
    <xf numFmtId="0" fontId="5" fillId="12" borderId="0" xfId="4" applyFill="1" applyBorder="1" applyAlignment="1">
      <alignment horizontal="left" vertical="center" wrapText="1"/>
    </xf>
    <xf numFmtId="0" fontId="5" fillId="14" borderId="0" xfId="4" applyFill="1" applyBorder="1" applyAlignment="1">
      <alignment horizontal="left" vertical="center" wrapText="1"/>
    </xf>
    <xf numFmtId="0" fontId="5" fillId="0" borderId="0" xfId="4" applyBorder="1" applyAlignment="1">
      <alignment horizontal="right" wrapText="1"/>
    </xf>
    <xf numFmtId="0" fontId="5" fillId="0" borderId="0" xfId="4" applyBorder="1" applyAlignment="1">
      <alignment wrapText="1"/>
    </xf>
    <xf numFmtId="0" fontId="5" fillId="8" borderId="0" xfId="4" applyFill="1"/>
    <xf numFmtId="0" fontId="8" fillId="8" borderId="0" xfId="4" applyFont="1" applyFill="1"/>
    <xf numFmtId="0" fontId="5" fillId="8" borderId="0" xfId="4" applyFill="1" applyAlignment="1">
      <alignment horizontal="right"/>
    </xf>
    <xf numFmtId="0" fontId="5" fillId="8" borderId="0" xfId="4" applyFont="1" applyFill="1" applyAlignment="1">
      <alignment horizontal="right"/>
    </xf>
    <xf numFmtId="4" fontId="8" fillId="3" borderId="0" xfId="4" applyNumberFormat="1" applyFont="1" applyFill="1" applyAlignment="1">
      <alignment horizontal="right"/>
    </xf>
    <xf numFmtId="4" fontId="5" fillId="0" borderId="0" xfId="4" applyNumberFormat="1" applyAlignment="1">
      <alignment horizontal="right"/>
    </xf>
    <xf numFmtId="10" fontId="0" fillId="0" borderId="0" xfId="5" applyNumberFormat="1" applyFont="1" applyFill="1" applyAlignment="1">
      <alignment horizontal="center"/>
    </xf>
    <xf numFmtId="0" fontId="5" fillId="0" borderId="0" xfId="4" applyAlignment="1">
      <alignment horizontal="center"/>
    </xf>
    <xf numFmtId="0" fontId="8" fillId="15" borderId="0" xfId="4" applyFont="1" applyFill="1" applyAlignment="1" applyProtection="1"/>
    <xf numFmtId="169" fontId="5" fillId="15" borderId="0" xfId="4" applyNumberFormat="1" applyFill="1" applyAlignment="1" applyProtection="1">
      <alignment horizontal="center"/>
    </xf>
    <xf numFmtId="166" fontId="5" fillId="15" borderId="3" xfId="5" applyNumberFormat="1" applyFont="1" applyFill="1" applyBorder="1" applyAlignment="1" applyProtection="1">
      <alignment horizontal="right"/>
    </xf>
    <xf numFmtId="0" fontId="5" fillId="15" borderId="2" xfId="4" applyFill="1" applyBorder="1" applyAlignment="1" applyProtection="1">
      <alignment horizontal="right"/>
    </xf>
    <xf numFmtId="0" fontId="5" fillId="15" borderId="0" xfId="4" applyFill="1" applyBorder="1" applyAlignment="1" applyProtection="1">
      <alignment horizontal="right"/>
    </xf>
    <xf numFmtId="4" fontId="5" fillId="15" borderId="2" xfId="4" applyNumberFormat="1" applyFont="1" applyFill="1" applyBorder="1" applyAlignment="1" applyProtection="1">
      <alignment horizontal="right"/>
    </xf>
    <xf numFmtId="168" fontId="5" fillId="15" borderId="0" xfId="5" applyNumberFormat="1" applyFont="1" applyFill="1" applyBorder="1" applyAlignment="1" applyProtection="1">
      <alignment horizontal="right"/>
    </xf>
    <xf numFmtId="0" fontId="8" fillId="0" borderId="0" xfId="4" applyFont="1" applyAlignment="1"/>
    <xf numFmtId="9" fontId="0" fillId="0" borderId="0" xfId="5" applyFont="1" applyAlignment="1">
      <alignment horizontal="center"/>
    </xf>
    <xf numFmtId="166" fontId="0" fillId="0" borderId="0" xfId="5" applyNumberFormat="1" applyFont="1" applyAlignment="1">
      <alignment horizontal="center"/>
    </xf>
    <xf numFmtId="4" fontId="4" fillId="0" borderId="0" xfId="4" applyNumberFormat="1" applyFont="1" applyAlignment="1">
      <alignment horizontal="right"/>
    </xf>
    <xf numFmtId="4" fontId="8" fillId="0" borderId="0" xfId="4" applyNumberFormat="1" applyFont="1" applyAlignment="1">
      <alignment horizontal="right"/>
    </xf>
    <xf numFmtId="0" fontId="8" fillId="0" borderId="0" xfId="4" applyFont="1" applyAlignment="1">
      <alignment horizontal="left"/>
    </xf>
    <xf numFmtId="9" fontId="0" fillId="0" borderId="0" xfId="5" applyFont="1" applyAlignment="1">
      <alignment horizontal="left"/>
    </xf>
    <xf numFmtId="4" fontId="5" fillId="0" borderId="0" xfId="4" applyNumberFormat="1" applyAlignment="1">
      <alignment horizontal="left"/>
    </xf>
    <xf numFmtId="166" fontId="0" fillId="0" borderId="0" xfId="5" applyNumberFormat="1" applyFont="1" applyAlignment="1">
      <alignment horizontal="left"/>
    </xf>
    <xf numFmtId="4" fontId="4" fillId="0" borderId="0" xfId="4" applyNumberFormat="1" applyFont="1" applyAlignment="1">
      <alignment horizontal="left"/>
    </xf>
    <xf numFmtId="4" fontId="8" fillId="0" borderId="0" xfId="4" applyNumberFormat="1" applyFont="1" applyAlignment="1">
      <alignment horizontal="left"/>
    </xf>
    <xf numFmtId="0" fontId="5" fillId="0" borderId="0" xfId="4" applyAlignment="1" applyProtection="1">
      <alignment horizontal="left"/>
    </xf>
    <xf numFmtId="9" fontId="0" fillId="0" borderId="0" xfId="5" applyFont="1" applyProtection="1"/>
    <xf numFmtId="0" fontId="5" fillId="0" borderId="0" xfId="4" applyProtection="1"/>
    <xf numFmtId="0" fontId="4" fillId="0" borderId="0" xfId="4" applyFont="1" applyProtection="1"/>
    <xf numFmtId="0" fontId="8" fillId="0" borderId="0" xfId="4" applyFont="1" applyProtection="1"/>
    <xf numFmtId="9" fontId="7" fillId="4" borderId="0" xfId="5" applyFont="1" applyFill="1" applyBorder="1" applyAlignment="1" applyProtection="1">
      <alignment wrapText="1"/>
    </xf>
    <xf numFmtId="9" fontId="7" fillId="4" borderId="0" xfId="5" applyFont="1" applyFill="1" applyBorder="1" applyAlignment="1" applyProtection="1">
      <alignment horizontal="center" wrapText="1"/>
    </xf>
    <xf numFmtId="9" fontId="0" fillId="10" borderId="0" xfId="5" applyFont="1" applyFill="1" applyBorder="1" applyAlignment="1" applyProtection="1">
      <alignment horizontal="center"/>
    </xf>
    <xf numFmtId="0" fontId="5" fillId="3" borderId="0" xfId="4" applyFont="1" applyFill="1" applyBorder="1" applyAlignment="1" applyProtection="1">
      <alignment horizontal="center" wrapText="1"/>
    </xf>
    <xf numFmtId="0" fontId="8" fillId="6" borderId="0" xfId="4" applyFont="1" applyFill="1" applyBorder="1" applyAlignment="1" applyProtection="1">
      <alignment wrapText="1"/>
    </xf>
    <xf numFmtId="0" fontId="5" fillId="6" borderId="0" xfId="4" applyFont="1" applyFill="1" applyBorder="1" applyAlignment="1" applyProtection="1">
      <alignment horizontal="center" wrapText="1"/>
    </xf>
    <xf numFmtId="16" fontId="8" fillId="6" borderId="2" xfId="4" applyNumberFormat="1" applyFont="1" applyFill="1" applyBorder="1" applyAlignment="1" applyProtection="1">
      <alignment horizontal="center" wrapText="1"/>
    </xf>
    <xf numFmtId="0" fontId="8" fillId="6" borderId="0" xfId="4" applyFont="1" applyFill="1" applyBorder="1" applyAlignment="1" applyProtection="1">
      <alignment horizontal="center" wrapText="1"/>
    </xf>
    <xf numFmtId="9" fontId="8" fillId="6" borderId="3" xfId="5" applyFont="1" applyFill="1" applyBorder="1" applyAlignment="1" applyProtection="1">
      <alignment horizontal="center" wrapText="1"/>
    </xf>
    <xf numFmtId="9" fontId="8" fillId="6" borderId="2" xfId="5" applyFont="1" applyFill="1" applyBorder="1" applyAlignment="1" applyProtection="1">
      <alignment horizontal="center" wrapText="1"/>
    </xf>
    <xf numFmtId="9" fontId="8" fillId="6" borderId="0" xfId="5" applyFont="1" applyFill="1" applyBorder="1" applyAlignment="1" applyProtection="1">
      <alignment horizontal="center" wrapText="1"/>
    </xf>
    <xf numFmtId="0" fontId="4" fillId="3" borderId="4" xfId="4" applyFont="1" applyFill="1" applyBorder="1" applyAlignment="1" applyProtection="1">
      <alignment horizontal="center" wrapText="1"/>
    </xf>
    <xf numFmtId="0" fontId="8" fillId="3" borderId="0" xfId="4" applyFont="1" applyFill="1" applyBorder="1" applyAlignment="1" applyProtection="1">
      <alignment horizontal="right" wrapText="1"/>
    </xf>
    <xf numFmtId="0" fontId="4" fillId="8" borderId="0" xfId="4" applyFont="1" applyFill="1" applyAlignment="1" applyProtection="1"/>
    <xf numFmtId="0" fontId="5" fillId="8" borderId="0" xfId="4" applyFill="1" applyProtection="1"/>
    <xf numFmtId="0" fontId="5" fillId="8" borderId="2" xfId="4" applyFill="1" applyBorder="1" applyProtection="1"/>
    <xf numFmtId="0" fontId="5" fillId="8" borderId="0" xfId="4" applyFill="1" applyBorder="1" applyProtection="1"/>
    <xf numFmtId="9" fontId="0" fillId="8" borderId="3" xfId="5" applyFont="1" applyFill="1" applyBorder="1" applyProtection="1"/>
    <xf numFmtId="9" fontId="0" fillId="8" borderId="0" xfId="5" applyFont="1" applyFill="1" applyProtection="1"/>
    <xf numFmtId="9" fontId="0" fillId="8" borderId="2" xfId="5" applyFont="1" applyFill="1" applyBorder="1" applyProtection="1"/>
    <xf numFmtId="9" fontId="0" fillId="8" borderId="0" xfId="5" applyFont="1" applyFill="1" applyBorder="1" applyProtection="1"/>
    <xf numFmtId="0" fontId="4" fillId="8" borderId="4" xfId="4" applyFont="1" applyFill="1" applyBorder="1" applyProtection="1"/>
    <xf numFmtId="0" fontId="8" fillId="8" borderId="0" xfId="4" applyFont="1" applyFill="1" applyProtection="1"/>
    <xf numFmtId="0" fontId="4" fillId="4" borderId="0" xfId="4" applyFont="1" applyFill="1" applyAlignment="1" applyProtection="1"/>
    <xf numFmtId="0" fontId="5" fillId="4" borderId="0" xfId="4" applyFill="1" applyProtection="1"/>
    <xf numFmtId="166" fontId="0" fillId="8" borderId="3" xfId="5" applyNumberFormat="1" applyFont="1" applyFill="1" applyBorder="1" applyProtection="1"/>
    <xf numFmtId="166" fontId="0" fillId="8" borderId="0" xfId="5" applyNumberFormat="1" applyFont="1" applyFill="1" applyProtection="1"/>
    <xf numFmtId="0" fontId="8" fillId="9" borderId="0" xfId="4" applyFont="1" applyFill="1" applyAlignment="1" applyProtection="1"/>
    <xf numFmtId="169" fontId="5" fillId="9" borderId="0" xfId="4" applyNumberFormat="1" applyFill="1" applyAlignment="1" applyProtection="1">
      <alignment horizontal="center"/>
    </xf>
    <xf numFmtId="166" fontId="0" fillId="9" borderId="3" xfId="5" applyNumberFormat="1" applyFont="1" applyFill="1" applyBorder="1" applyAlignment="1" applyProtection="1">
      <alignment horizontal="right"/>
    </xf>
    <xf numFmtId="0" fontId="5" fillId="9" borderId="2" xfId="4" applyFill="1" applyBorder="1" applyAlignment="1" applyProtection="1">
      <alignment horizontal="right"/>
    </xf>
    <xf numFmtId="0" fontId="5" fillId="9" borderId="0" xfId="4" applyFill="1" applyBorder="1" applyAlignment="1" applyProtection="1">
      <alignment horizontal="right"/>
    </xf>
    <xf numFmtId="10" fontId="0" fillId="9" borderId="3" xfId="5" applyNumberFormat="1" applyFont="1" applyFill="1" applyBorder="1" applyAlignment="1" applyProtection="1">
      <alignment horizontal="right"/>
    </xf>
    <xf numFmtId="4" fontId="5" fillId="9" borderId="2" xfId="4" applyNumberFormat="1" applyFont="1" applyFill="1" applyBorder="1" applyAlignment="1" applyProtection="1">
      <alignment horizontal="right"/>
    </xf>
    <xf numFmtId="168" fontId="0" fillId="9" borderId="0" xfId="5" applyNumberFormat="1" applyFont="1" applyFill="1" applyBorder="1" applyAlignment="1" applyProtection="1">
      <alignment horizontal="right"/>
    </xf>
    <xf numFmtId="4" fontId="5" fillId="3" borderId="0" xfId="4" applyNumberFormat="1" applyFill="1" applyAlignment="1" applyProtection="1">
      <alignment horizontal="right"/>
    </xf>
    <xf numFmtId="10" fontId="0" fillId="3" borderId="0" xfId="5" applyNumberFormat="1" applyFont="1" applyFill="1" applyAlignment="1" applyProtection="1">
      <alignment horizontal="center"/>
    </xf>
    <xf numFmtId="4" fontId="4" fillId="3" borderId="4" xfId="4" applyNumberFormat="1" applyFont="1" applyFill="1" applyBorder="1" applyAlignment="1" applyProtection="1">
      <alignment horizontal="right"/>
    </xf>
    <xf numFmtId="4" fontId="8" fillId="3" borderId="0" xfId="4" applyNumberFormat="1" applyFont="1" applyFill="1" applyAlignment="1" applyProtection="1">
      <alignment horizontal="right"/>
    </xf>
    <xf numFmtId="4" fontId="5" fillId="9" borderId="2" xfId="4" applyNumberFormat="1" applyFill="1" applyBorder="1" applyAlignment="1" applyProtection="1">
      <alignment horizontal="right"/>
    </xf>
    <xf numFmtId="10" fontId="0" fillId="8" borderId="3" xfId="5" applyNumberFormat="1" applyFont="1" applyFill="1" applyBorder="1" applyProtection="1"/>
    <xf numFmtId="0" fontId="4" fillId="0" borderId="4" xfId="4" applyFont="1" applyFill="1" applyBorder="1" applyProtection="1"/>
    <xf numFmtId="0" fontId="4" fillId="15" borderId="0" xfId="4" applyFont="1" applyFill="1" applyAlignment="1" applyProtection="1"/>
    <xf numFmtId="0" fontId="5" fillId="15" borderId="0" xfId="4" applyFill="1" applyProtection="1"/>
    <xf numFmtId="10" fontId="4" fillId="15" borderId="0" xfId="4" applyNumberFormat="1" applyFont="1" applyFill="1" applyAlignment="1" applyProtection="1"/>
    <xf numFmtId="4" fontId="5" fillId="15" borderId="0" xfId="4" applyNumberFormat="1" applyFill="1" applyAlignment="1" applyProtection="1">
      <alignment horizontal="right"/>
    </xf>
    <xf numFmtId="10" fontId="5" fillId="15" borderId="0" xfId="5" applyNumberFormat="1" applyFont="1" applyFill="1" applyAlignment="1" applyProtection="1">
      <alignment horizontal="center"/>
    </xf>
    <xf numFmtId="4" fontId="4" fillId="15" borderId="4" xfId="4" applyNumberFormat="1" applyFont="1" applyFill="1" applyBorder="1" applyAlignment="1" applyProtection="1">
      <alignment horizontal="right"/>
    </xf>
    <xf numFmtId="4" fontId="4" fillId="15" borderId="5" xfId="4" applyNumberFormat="1" applyFont="1" applyFill="1" applyBorder="1" applyAlignment="1" applyProtection="1">
      <alignment horizontal="right"/>
    </xf>
    <xf numFmtId="0" fontId="8" fillId="9" borderId="0" xfId="4" applyFont="1" applyFill="1" applyAlignment="1" applyProtection="1">
      <protection locked="0"/>
    </xf>
    <xf numFmtId="169" fontId="5" fillId="9" borderId="0" xfId="4" applyNumberFormat="1" applyFill="1" applyAlignment="1" applyProtection="1">
      <alignment horizontal="center"/>
      <protection locked="0"/>
    </xf>
    <xf numFmtId="166" fontId="0" fillId="9" borderId="3" xfId="5" applyNumberFormat="1" applyFont="1" applyFill="1" applyBorder="1" applyAlignment="1" applyProtection="1">
      <alignment horizontal="right"/>
      <protection locked="0"/>
    </xf>
    <xf numFmtId="0" fontId="5" fillId="9" borderId="2" xfId="4" applyFill="1" applyBorder="1" applyAlignment="1" applyProtection="1">
      <alignment horizontal="right"/>
      <protection locked="0"/>
    </xf>
    <xf numFmtId="0" fontId="5" fillId="9" borderId="0" xfId="4" applyFill="1" applyBorder="1" applyAlignment="1" applyProtection="1">
      <alignment horizontal="right"/>
      <protection locked="0"/>
    </xf>
    <xf numFmtId="10" fontId="0" fillId="9" borderId="3" xfId="5" applyNumberFormat="1" applyFont="1" applyFill="1" applyBorder="1" applyAlignment="1" applyProtection="1">
      <alignment horizontal="right"/>
      <protection locked="0"/>
    </xf>
    <xf numFmtId="14" fontId="8" fillId="0" borderId="0" xfId="0" applyNumberFormat="1" applyFont="1" applyAlignment="1">
      <alignment horizontal="center"/>
    </xf>
    <xf numFmtId="0" fontId="10" fillId="11" borderId="0" xfId="0" applyFont="1" applyFill="1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12" borderId="0" xfId="0" applyFill="1" applyBorder="1" applyAlignment="1">
      <alignment horizontal="left" vertical="center" wrapText="1"/>
    </xf>
    <xf numFmtId="0" fontId="0" fillId="14" borderId="0" xfId="0" applyFill="1" applyBorder="1" applyAlignment="1">
      <alignment horizontal="left" vertical="center" wrapText="1"/>
    </xf>
    <xf numFmtId="0" fontId="0" fillId="10" borderId="0" xfId="0" applyFill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9" fontId="0" fillId="10" borderId="2" xfId="2" applyFont="1" applyFill="1" applyBorder="1" applyAlignment="1">
      <alignment horizontal="center"/>
    </xf>
    <xf numFmtId="9" fontId="0" fillId="10" borderId="0" xfId="2" applyFont="1" applyFill="1" applyBorder="1" applyAlignment="1">
      <alignment horizontal="center"/>
    </xf>
    <xf numFmtId="0" fontId="0" fillId="13" borderId="0" xfId="0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12" borderId="0" xfId="4" applyFill="1" applyBorder="1" applyAlignment="1">
      <alignment horizontal="left" vertical="center" wrapText="1"/>
    </xf>
    <xf numFmtId="0" fontId="5" fillId="14" borderId="0" xfId="4" applyFill="1" applyBorder="1" applyAlignment="1">
      <alignment horizontal="left" vertical="center" wrapText="1"/>
    </xf>
    <xf numFmtId="14" fontId="8" fillId="0" borderId="0" xfId="4" applyNumberFormat="1" applyFont="1" applyAlignment="1">
      <alignment horizontal="center"/>
    </xf>
    <xf numFmtId="0" fontId="10" fillId="11" borderId="0" xfId="4" applyFont="1" applyFill="1" applyAlignment="1" applyProtection="1">
      <alignment horizontal="left"/>
    </xf>
    <xf numFmtId="0" fontId="5" fillId="10" borderId="2" xfId="4" applyFill="1" applyBorder="1" applyAlignment="1" applyProtection="1">
      <alignment horizontal="center"/>
    </xf>
    <xf numFmtId="0" fontId="5" fillId="10" borderId="0" xfId="4" applyFill="1" applyBorder="1" applyAlignment="1" applyProtection="1">
      <alignment horizontal="center"/>
    </xf>
    <xf numFmtId="0" fontId="5" fillId="10" borderId="3" xfId="4" applyFill="1" applyBorder="1" applyAlignment="1" applyProtection="1">
      <alignment horizontal="center"/>
    </xf>
    <xf numFmtId="0" fontId="5" fillId="10" borderId="0" xfId="4" applyFill="1" applyAlignment="1" applyProtection="1">
      <alignment horizontal="center"/>
    </xf>
    <xf numFmtId="9" fontId="0" fillId="10" borderId="2" xfId="5" applyFont="1" applyFill="1" applyBorder="1" applyAlignment="1" applyProtection="1">
      <alignment horizontal="center"/>
    </xf>
    <xf numFmtId="9" fontId="0" fillId="10" borderId="0" xfId="5" applyFont="1" applyFill="1" applyBorder="1" applyAlignment="1" applyProtection="1">
      <alignment horizontal="center"/>
    </xf>
    <xf numFmtId="0" fontId="4" fillId="3" borderId="10" xfId="4" applyFont="1" applyFill="1" applyBorder="1" applyAlignment="1" applyProtection="1">
      <alignment horizontal="center"/>
    </xf>
    <xf numFmtId="0" fontId="4" fillId="3" borderId="8" xfId="4" applyFont="1" applyFill="1" applyBorder="1" applyAlignment="1" applyProtection="1">
      <alignment horizontal="center"/>
    </xf>
    <xf numFmtId="0" fontId="4" fillId="3" borderId="11" xfId="4" applyFont="1" applyFill="1" applyBorder="1" applyAlignment="1" applyProtection="1">
      <alignment horizontal="center"/>
    </xf>
    <xf numFmtId="0" fontId="5" fillId="13" borderId="0" xfId="4" applyFill="1" applyBorder="1" applyAlignment="1">
      <alignment horizontal="left" vertical="center" wrapText="1"/>
    </xf>
    <xf numFmtId="166" fontId="0" fillId="0" borderId="0" xfId="0" applyNumberFormat="1" applyBorder="1" applyAlignment="1">
      <alignment horizontal="center"/>
    </xf>
  </cellXfs>
  <cellStyles count="6">
    <cellStyle name="Komma" xfId="1" builtinId="3"/>
    <cellStyle name="Prozent" xfId="2" builtinId="5"/>
    <cellStyle name="Prozent 2" xfId="5"/>
    <cellStyle name="Standard" xfId="0" builtinId="0"/>
    <cellStyle name="Standard 2" xfId="4"/>
    <cellStyle name="Standard_Beiträg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1d\B%20Eingabe%20und%20Berechnung%20der%20massgebenden%20L&#246;hne%20f&#252;r%20LPK(0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Lohnband - VS und BL -"/>
      <sheetName val="Stammdaten Mandantenebene"/>
      <sheetName val="Stammdaten Anstellung"/>
      <sheetName val="Stammdaten Versicherter"/>
      <sheetName val="Stammdaten Erfassen Lohn LP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1"/>
  <sheetViews>
    <sheetView tabSelected="1" zoomScaleNormal="100" workbookViewId="0">
      <selection activeCell="B1" sqref="B1:J1"/>
    </sheetView>
  </sheetViews>
  <sheetFormatPr baseColWidth="10" defaultRowHeight="13.2" x14ac:dyDescent="0.25"/>
  <cols>
    <col min="1" max="1" width="13.44140625" style="53" customWidth="1"/>
    <col min="2" max="2" width="6.109375" customWidth="1"/>
    <col min="3" max="3" width="5.109375" bestFit="1" customWidth="1"/>
    <col min="4" max="4" width="6.109375" customWidth="1"/>
    <col min="5" max="5" width="5.6640625" bestFit="1" customWidth="1"/>
    <col min="6" max="6" width="8.21875" style="22" bestFit="1" customWidth="1"/>
    <col min="7" max="7" width="6.109375" customWidth="1"/>
    <col min="8" max="8" width="5.6640625" bestFit="1" customWidth="1"/>
    <col min="9" max="9" width="3.5546875" customWidth="1"/>
    <col min="10" max="10" width="8.21875" style="22" bestFit="1" customWidth="1"/>
    <col min="11" max="11" width="9.6640625" style="22" customWidth="1"/>
    <col min="12" max="12" width="8.21875" style="22" bestFit="1" customWidth="1"/>
    <col min="13" max="13" width="8.109375" style="22" bestFit="1" customWidth="1"/>
    <col min="14" max="14" width="9.88671875" bestFit="1" customWidth="1"/>
    <col min="16" max="16" width="9.6640625" bestFit="1" customWidth="1"/>
    <col min="17" max="17" width="13.88671875" style="66" customWidth="1"/>
    <col min="18" max="18" width="9" style="34" customWidth="1"/>
    <col min="19" max="20" width="9.88671875" hidden="1" customWidth="1"/>
    <col min="21" max="21" width="11.33203125" hidden="1" customWidth="1"/>
    <col min="22" max="23" width="7.88671875" hidden="1" customWidth="1"/>
    <col min="24" max="26" width="9.88671875" hidden="1" customWidth="1"/>
    <col min="27" max="27" width="11.33203125" hidden="1" customWidth="1"/>
    <col min="28" max="29" width="7.88671875" hidden="1" customWidth="1"/>
    <col min="30" max="31" width="9.88671875" hidden="1" customWidth="1"/>
    <col min="32" max="32" width="11.33203125" hidden="1" customWidth="1"/>
    <col min="33" max="34" width="7.88671875" hidden="1" customWidth="1"/>
    <col min="35" max="35" width="7.21875" hidden="1" customWidth="1"/>
    <col min="36" max="38" width="6.33203125" hidden="1" customWidth="1"/>
    <col min="39" max="42" width="7.33203125" hidden="1" customWidth="1"/>
    <col min="43" max="45" width="12.21875" hidden="1" customWidth="1"/>
    <col min="46" max="46" width="1.33203125" style="34" customWidth="1"/>
  </cols>
  <sheetData>
    <row r="1" spans="1:46" x14ac:dyDescent="0.25">
      <c r="A1" s="55" t="s">
        <v>59</v>
      </c>
      <c r="B1" s="218"/>
      <c r="C1" s="218"/>
      <c r="D1" s="219"/>
      <c r="E1" s="219"/>
      <c r="F1" s="219"/>
      <c r="G1" s="219"/>
      <c r="H1" s="219"/>
      <c r="I1" s="219"/>
      <c r="J1" s="219"/>
      <c r="R1" s="34">
        <v>2024</v>
      </c>
      <c r="S1" s="90"/>
      <c r="T1" s="90"/>
    </row>
    <row r="2" spans="1:46" ht="21" x14ac:dyDescent="0.25">
      <c r="A2" s="50" t="s">
        <v>48</v>
      </c>
      <c r="B2" s="32" t="s">
        <v>26</v>
      </c>
      <c r="C2" s="32" t="s">
        <v>81</v>
      </c>
      <c r="D2" s="223" t="s">
        <v>45</v>
      </c>
      <c r="E2" s="224"/>
      <c r="F2" s="225"/>
      <c r="G2" s="222" t="s">
        <v>46</v>
      </c>
      <c r="H2" s="222"/>
      <c r="I2" s="222"/>
      <c r="J2" s="222"/>
      <c r="K2" s="226" t="s">
        <v>47</v>
      </c>
      <c r="L2" s="227"/>
      <c r="M2" s="73"/>
      <c r="N2" s="26"/>
      <c r="O2" s="229" t="s">
        <v>43</v>
      </c>
      <c r="P2" s="230"/>
      <c r="Q2" s="231"/>
      <c r="R2" s="232"/>
      <c r="AT2" s="69"/>
    </row>
    <row r="3" spans="1:46" s="27" customFormat="1" ht="40.950000000000003" customHeight="1" x14ac:dyDescent="0.25">
      <c r="A3" s="51"/>
      <c r="B3" s="25" t="s">
        <v>75</v>
      </c>
      <c r="C3" s="25" t="s">
        <v>80</v>
      </c>
      <c r="D3" s="35" t="s">
        <v>85</v>
      </c>
      <c r="E3" s="33" t="s">
        <v>77</v>
      </c>
      <c r="F3" s="36" t="s">
        <v>41</v>
      </c>
      <c r="G3" s="35" t="s">
        <v>88</v>
      </c>
      <c r="H3" s="33" t="s">
        <v>77</v>
      </c>
      <c r="I3" s="33" t="s">
        <v>89</v>
      </c>
      <c r="J3" s="36" t="s">
        <v>41</v>
      </c>
      <c r="K3" s="37" t="s">
        <v>44</v>
      </c>
      <c r="L3" s="36" t="s">
        <v>42</v>
      </c>
      <c r="M3" s="75" t="s">
        <v>60</v>
      </c>
      <c r="N3" s="26" t="s">
        <v>58</v>
      </c>
      <c r="O3" s="26" t="s">
        <v>25</v>
      </c>
      <c r="P3" s="26" t="s">
        <v>74</v>
      </c>
      <c r="Q3" s="62" t="s">
        <v>39</v>
      </c>
      <c r="R3" s="67" t="s">
        <v>38</v>
      </c>
      <c r="S3" s="228" t="s">
        <v>35</v>
      </c>
      <c r="T3" s="228"/>
      <c r="U3" s="228"/>
      <c r="V3" s="97"/>
      <c r="W3" s="97"/>
      <c r="X3" s="220" t="s">
        <v>36</v>
      </c>
      <c r="Y3" s="220"/>
      <c r="Z3" s="220"/>
      <c r="AA3" s="220"/>
      <c r="AB3" s="96"/>
      <c r="AC3" s="96"/>
      <c r="AD3" s="221" t="s">
        <v>37</v>
      </c>
      <c r="AE3" s="221"/>
      <c r="AF3" s="221"/>
      <c r="AG3" s="99"/>
      <c r="AH3" s="99"/>
      <c r="AI3" s="89" t="s">
        <v>69</v>
      </c>
      <c r="AJ3" s="89"/>
      <c r="AK3" s="89"/>
      <c r="AL3" s="89"/>
      <c r="AM3" s="89" t="s">
        <v>31</v>
      </c>
      <c r="AN3" s="89"/>
      <c r="AO3" s="89"/>
      <c r="AP3" s="89"/>
      <c r="AQ3" s="89" t="s">
        <v>67</v>
      </c>
      <c r="AR3" s="89" t="s">
        <v>79</v>
      </c>
      <c r="AS3" s="89" t="s">
        <v>66</v>
      </c>
      <c r="AT3" s="67"/>
    </row>
    <row r="4" spans="1:46" s="39" customFormat="1" x14ac:dyDescent="0.25">
      <c r="A4" s="68"/>
      <c r="D4" s="40"/>
      <c r="E4" s="41"/>
      <c r="F4" s="42"/>
      <c r="J4" s="43"/>
      <c r="K4" s="44"/>
      <c r="L4" s="42"/>
      <c r="M4" s="76"/>
      <c r="Q4" s="72"/>
      <c r="R4" s="38"/>
      <c r="S4" s="86" t="s">
        <v>67</v>
      </c>
      <c r="T4" s="98" t="s">
        <v>79</v>
      </c>
      <c r="U4" s="86" t="s">
        <v>66</v>
      </c>
      <c r="V4" s="86" t="s">
        <v>69</v>
      </c>
      <c r="W4" s="86" t="s">
        <v>31</v>
      </c>
      <c r="X4" s="86" t="s">
        <v>67</v>
      </c>
      <c r="Y4" s="86" t="s">
        <v>68</v>
      </c>
      <c r="Z4" s="98" t="s">
        <v>79</v>
      </c>
      <c r="AA4" s="86" t="s">
        <v>66</v>
      </c>
      <c r="AB4" s="86" t="s">
        <v>69</v>
      </c>
      <c r="AC4" s="86" t="s">
        <v>31</v>
      </c>
      <c r="AD4" s="86" t="s">
        <v>67</v>
      </c>
      <c r="AE4" s="98" t="s">
        <v>79</v>
      </c>
      <c r="AF4" s="86" t="s">
        <v>66</v>
      </c>
      <c r="AG4" s="86" t="s">
        <v>69</v>
      </c>
      <c r="AH4" s="86" t="s">
        <v>31</v>
      </c>
      <c r="AI4" s="86" t="s">
        <v>70</v>
      </c>
      <c r="AJ4" s="86" t="s">
        <v>71</v>
      </c>
      <c r="AK4" s="86" t="s">
        <v>72</v>
      </c>
      <c r="AL4" s="86" t="s">
        <v>73</v>
      </c>
      <c r="AM4" s="86" t="s">
        <v>70</v>
      </c>
      <c r="AN4" s="86" t="s">
        <v>71</v>
      </c>
      <c r="AO4" s="86" t="s">
        <v>72</v>
      </c>
      <c r="AP4" s="86" t="s">
        <v>73</v>
      </c>
      <c r="AQ4" s="86"/>
      <c r="AR4" s="86"/>
      <c r="AS4" s="86"/>
      <c r="AT4" s="38"/>
    </row>
    <row r="5" spans="1:46" s="39" customFormat="1" ht="13.5" customHeight="1" x14ac:dyDescent="0.25">
      <c r="A5" s="70" t="s">
        <v>49</v>
      </c>
      <c r="B5" s="6"/>
      <c r="C5" s="6"/>
      <c r="D5" s="40"/>
      <c r="E5" s="41"/>
      <c r="F5" s="100"/>
      <c r="J5" s="102"/>
      <c r="K5" s="44"/>
      <c r="L5" s="42"/>
      <c r="M5" s="76"/>
      <c r="Q5" s="72"/>
      <c r="R5" s="38"/>
      <c r="AT5" s="38"/>
    </row>
    <row r="6" spans="1:46" s="11" customFormat="1" x14ac:dyDescent="0.25">
      <c r="A6" s="189"/>
      <c r="B6" s="190"/>
      <c r="C6" s="191"/>
      <c r="D6" s="192"/>
      <c r="E6" s="193"/>
      <c r="F6" s="194"/>
      <c r="G6" s="48"/>
      <c r="H6" s="49"/>
      <c r="I6" s="49"/>
      <c r="J6" s="116"/>
      <c r="K6" s="80"/>
      <c r="L6" s="116"/>
      <c r="M6" s="77"/>
      <c r="N6" s="60" t="str">
        <f t="shared" ref="N6:N13" si="0">IF($B6="","",X6+S6+AD6)</f>
        <v/>
      </c>
      <c r="O6" s="60" t="str">
        <f t="shared" ref="O6:O13" si="1">IF($B6="","",U6+AA6+AF6)</f>
        <v/>
      </c>
      <c r="P6" s="87" t="str">
        <f t="shared" ref="P6:P13" si="2">IF($B6="","",SUM(AI6:AL6))</f>
        <v/>
      </c>
      <c r="Q6" s="63" t="str">
        <f t="shared" ref="Q6:R14" si="3">IF($B6="","",V6+AB6+AG6)</f>
        <v/>
      </c>
      <c r="R6" s="61" t="str">
        <f t="shared" si="3"/>
        <v/>
      </c>
      <c r="S6" s="28">
        <f>IF($D6=0,0,(ROUND(HLOOKUP("VS"&amp;D6,'Lohnband VS'!$A$2:$V$102,$E6+2,0)*1*ROUND($F6,4)/5,2)*5))</f>
        <v>0</v>
      </c>
      <c r="T6" s="28">
        <f>MIN(25%*S6,Beiträge!$K$2)</f>
        <v>0</v>
      </c>
      <c r="U6" s="28">
        <f>IF($D6=0,0,ROUND(($S6-T6)/5,2)*5)</f>
        <v>0</v>
      </c>
      <c r="V6" s="28" t="e">
        <f>ROUND(($AI6)*U6/12/5,2)*5+ROUND($AJ6*U6/12/5,2)*5+ROUND($AK6*U6/12/5,2)*5+ROUND($AL6*U6/12/5,2)*5</f>
        <v>#VALUE!</v>
      </c>
      <c r="W6" s="28" t="e">
        <f>ROUND(($AM6)*U6/12/5,2)*5+ROUND($AN6*U6/12/5,2)*5+ROUND($AO6*U6/12/5,2)*5+ROUND($AP6*U6/12/5,2)*5</f>
        <v>#VALUE!</v>
      </c>
      <c r="X6" s="28">
        <f>IF($G6=0,0,(ROUND(HLOOKUP("VS"&amp;G6,'Lohnband VS'!$A$2:$V$102,$H6+2,0)*1*Y6%*ROUND($J6,4)/5,2)*5))</f>
        <v>0</v>
      </c>
      <c r="Y6" s="28">
        <f>IF(I6&lt;&gt;0,I6,100)</f>
        <v>100</v>
      </c>
      <c r="Z6" s="28">
        <f>MIN(25%*X6,Beiträge!$K$2)</f>
        <v>0</v>
      </c>
      <c r="AA6" s="28">
        <f>IF($G6=0,0,ROUND(($X6-Z6)/5,2)*5)</f>
        <v>0</v>
      </c>
      <c r="AB6" s="28" t="e">
        <f>ROUND(($AI6)*AA6/12/5,2)*5+ROUND($AJ6*AA6/12/5,2)*5+ROUND($AK6*AA6/12/5,2)*5+ROUND($AL6*AA6/12/5,2)*5</f>
        <v>#VALUE!</v>
      </c>
      <c r="AC6" s="28" t="e">
        <f>ROUND(($AM6)*AA6/12/5,2)*5+ROUND($AN6*AA6/12/5,2)*5+ROUND($AO6*AA6/12/5,2)*5+ROUND($AP6*AA6/12/5,2)*5</f>
        <v>#VALUE!</v>
      </c>
      <c r="AD6" s="28">
        <f>IF($K6=0,0,$K6)</f>
        <v>0</v>
      </c>
      <c r="AE6" s="28">
        <f>MIN(25%*AD6,Beiträge!$K$2)</f>
        <v>0</v>
      </c>
      <c r="AF6" s="28">
        <f>IF(N6=0,0,ROUND(($AD6-AE6)/5,2)*5)</f>
        <v>0</v>
      </c>
      <c r="AG6" s="28" t="e">
        <f>ROUND(($AI6)*AF6/12/5,2)*5+ROUND($AJ6*AF6/12/5,2)*5+ROUND($AK6*AF6/12/5,2)*5+ROUND($AL6*AF6/12/5,2)*5</f>
        <v>#VALUE!</v>
      </c>
      <c r="AH6" s="28" t="e">
        <f>ROUND(($AM6)*AF6/12/5,2)*5+ROUND($AN6*AF6/12/5,2)*5+ROUND($AO6*AF6/12/5,2)*5+ROUND($AP6*AF6/12/5,2)*5</f>
        <v>#VALUE!</v>
      </c>
      <c r="AI6" s="88" t="str">
        <f>IF(B6="","",IF(B6&lt;0,0,IF(C6="+",VLOOKUP(ABS(B6),Beiträge!$A$4:$J$57,7,0),VLOOKUP(ABS(B6),Beiträge!$A$4:$C$57,3,0))))</f>
        <v/>
      </c>
      <c r="AJ6" s="88" t="str">
        <f>IF(B6="","",VLOOKUP(ABS(B6),Beiträge!$A$4:$D$57,4,0))</f>
        <v/>
      </c>
      <c r="AK6" s="88" t="str">
        <f>IF(B6="","",VLOOKUP(ABS(B6),Beiträge!$A$4:$G$57,5,0))</f>
        <v/>
      </c>
      <c r="AL6" s="88" t="str">
        <f>IF(B6="","",VLOOKUP(ABS(B6),Beiträge!$A$4:$H$57,6,0))</f>
        <v/>
      </c>
      <c r="AM6" s="88" t="str">
        <f>IF(B6="","",IF(B6&lt;0,0,VLOOKUP(ABS(B6),Beiträge!$A$4:$J$57,7,0)))</f>
        <v/>
      </c>
      <c r="AN6" s="88" t="str">
        <f>IF(B6="","",VLOOKUP(ABS(B6),Beiträge!$A$4:$J$57,8,0))</f>
        <v/>
      </c>
      <c r="AO6" s="88" t="str">
        <f>IF(B6="","",VLOOKUP(ABS(B6),Beiträge!$A$4:$J$57,9,0))</f>
        <v/>
      </c>
      <c r="AP6" s="88" t="str">
        <f>IF(B6="","",VLOOKUP(ABS(B6),Beiträge!$A$4:$J$57,10,0))</f>
        <v/>
      </c>
      <c r="AQ6" s="88"/>
      <c r="AR6" s="88"/>
      <c r="AS6" s="88"/>
      <c r="AT6" s="61"/>
    </row>
    <row r="7" spans="1:46" s="11" customFormat="1" x14ac:dyDescent="0.25">
      <c r="A7" s="189"/>
      <c r="B7" s="190"/>
      <c r="C7" s="191"/>
      <c r="D7" s="192"/>
      <c r="E7" s="193"/>
      <c r="F7" s="194"/>
      <c r="G7" s="48"/>
      <c r="H7" s="49"/>
      <c r="I7" s="49"/>
      <c r="J7" s="116"/>
      <c r="K7" s="80"/>
      <c r="L7" s="116"/>
      <c r="M7" s="77"/>
      <c r="N7" s="60" t="str">
        <f t="shared" si="0"/>
        <v/>
      </c>
      <c r="O7" s="60" t="str">
        <f t="shared" si="1"/>
        <v/>
      </c>
      <c r="P7" s="87" t="str">
        <f t="shared" si="2"/>
        <v/>
      </c>
      <c r="Q7" s="63" t="str">
        <f t="shared" si="3"/>
        <v/>
      </c>
      <c r="R7" s="61" t="str">
        <f t="shared" si="3"/>
        <v/>
      </c>
      <c r="S7" s="28">
        <f>IF($D7=0,0,(ROUND(HLOOKUP("VS"&amp;D7,'Lohnband VS'!$A$2:$V$102,$E7+2,0)*1*ROUND($F7,4)/5,2)*5))</f>
        <v>0</v>
      </c>
      <c r="T7" s="28">
        <f>MIN(25%*S7,Beiträge!$K$2)</f>
        <v>0</v>
      </c>
      <c r="U7" s="28">
        <f t="shared" ref="U7:U32" si="4">IF($D7=0,0,ROUND(($S7-T7)/5,2)*5)</f>
        <v>0</v>
      </c>
      <c r="V7" s="28" t="e">
        <f t="shared" ref="V7:V32" si="5">ROUND((AI7)*$U7/12/5,2)*5+ROUND(AJ7*$U7/12/5,2)*5+ROUND(AK7*$U7/12/5,2)*5+ROUND(AL7*$U7/12/5,2)*5</f>
        <v>#VALUE!</v>
      </c>
      <c r="W7" s="28" t="e">
        <f t="shared" ref="W7:W32" si="6">ROUND((AM7)*$U7/12/5,2)*5+ROUND(AN7*$U7/12/5,2)*5+ROUND(AO7*$U7/12/5,2)*5+ROUND(AP7*$U7/12/5,2)*5</f>
        <v>#VALUE!</v>
      </c>
      <c r="X7" s="28">
        <f>IF($G7=0,0,(ROUND(HLOOKUP("VS"&amp;G7,'Lohnband VS'!$A$2:$V$102,$H7+2,0)*1*Y7%*ROUND($J7,4)/5,2)*5))</f>
        <v>0</v>
      </c>
      <c r="Y7" s="28">
        <f t="shared" ref="Y7:Y36" si="7">IF(I7&lt;&gt;0,I7,100)</f>
        <v>100</v>
      </c>
      <c r="Z7" s="28">
        <f>MIN(25%*X7,Beiträge!$K$2)</f>
        <v>0</v>
      </c>
      <c r="AA7" s="28">
        <f>IF($G7=0,0,ROUND(($X7-Z7)/5,2)*5)</f>
        <v>0</v>
      </c>
      <c r="AB7" s="28" t="e">
        <f t="shared" ref="AB7:AB32" si="8">ROUND(($AI7)*AA7/12/5,2)*5+ROUND($AJ7*AA7/12/5,2)*5+ROUND($AK7*AA7/12/5,2)*5+ROUND($AL7*AA7/12/5,2)*5</f>
        <v>#VALUE!</v>
      </c>
      <c r="AC7" s="28" t="e">
        <f t="shared" ref="AC7:AC32" si="9">ROUND(($AM7)*AA7/12/5,2)*5+ROUND($AN7*AA7/12/5,2)*5+ROUND($AO7*AA7/12/5,2)*5+ROUND($AP7*AA7/12/5,2)*5</f>
        <v>#VALUE!</v>
      </c>
      <c r="AD7" s="28">
        <f t="shared" ref="AD7:AD36" si="10">IF($K7=0,0,$K7)</f>
        <v>0</v>
      </c>
      <c r="AE7" s="28">
        <f>MIN(25%*AD7,Beiträge!$K$2)</f>
        <v>0</v>
      </c>
      <c r="AF7" s="28">
        <f t="shared" ref="AF7:AF32" si="11">IF(N7=0,0,ROUND(($AD7-AE7)/5,2)*5)</f>
        <v>0</v>
      </c>
      <c r="AG7" s="28" t="e">
        <f>ROUND(($AI7)*AF7/12/5,2)*5+ROUND($AJ7*AF7/12/5,2)*5+ROUND($AK7*AF7/12/5,2)*5+ROUND($AL7*AF7/12/5,2)*5</f>
        <v>#VALUE!</v>
      </c>
      <c r="AH7" s="28" t="e">
        <f t="shared" ref="AH7:AH32" si="12">ROUND(($AM7)*AF7/12/5,2)*5+ROUND($AN7*AF7/12/5,2)*5+ROUND($AO7*AF7/12/5,2)*5+ROUND($AP7*AF7/12/5,2)*5</f>
        <v>#VALUE!</v>
      </c>
      <c r="AI7" s="88" t="str">
        <f>IF(B7="","",IF(B7&lt;0,0,IF(C7="+",VLOOKUP(ABS(B7),Beiträge!$A$4:$J$57,7,0),VLOOKUP(ABS(B7),Beiträge!$A$4:$C$57,3,0))))</f>
        <v/>
      </c>
      <c r="AJ7" s="88" t="str">
        <f>IF(B7="","",VLOOKUP(ABS(B7),Beiträge!$A$4:$D$57,4,0))</f>
        <v/>
      </c>
      <c r="AK7" s="88" t="str">
        <f>IF(B7="","",VLOOKUP(ABS(B7),Beiträge!$A$4:$G$57,5,0))</f>
        <v/>
      </c>
      <c r="AL7" s="88" t="str">
        <f>IF(B7="","",VLOOKUP(ABS(B7),Beiträge!$A$4:$H$57,6,0))</f>
        <v/>
      </c>
      <c r="AM7" s="88" t="str">
        <f>IF(B7="","",IF(B7&lt;0,0,VLOOKUP(ABS(B7),Beiträge!$A$4:$J$57,7,0)))</f>
        <v/>
      </c>
      <c r="AN7" s="88" t="str">
        <f>IF(B7="","",VLOOKUP(ABS(B7),Beiträge!$A$4:$J$57,8,0))</f>
        <v/>
      </c>
      <c r="AO7" s="88" t="str">
        <f>IF(B7="","",VLOOKUP(ABS(B7),Beiträge!$A$4:$J$57,9,0))</f>
        <v/>
      </c>
      <c r="AP7" s="88" t="str">
        <f>IF(B7="","",VLOOKUP(ABS(B7),Beiträge!$A$4:$J$57,10,0))</f>
        <v/>
      </c>
      <c r="AQ7" s="88"/>
      <c r="AR7" s="88"/>
      <c r="AS7" s="88"/>
      <c r="AT7" s="61"/>
    </row>
    <row r="8" spans="1:46" s="11" customFormat="1" x14ac:dyDescent="0.25">
      <c r="A8" s="189"/>
      <c r="B8" s="190"/>
      <c r="C8" s="191"/>
      <c r="D8" s="192"/>
      <c r="E8" s="193"/>
      <c r="F8" s="194"/>
      <c r="G8" s="48"/>
      <c r="H8" s="49"/>
      <c r="I8" s="49"/>
      <c r="J8" s="116"/>
      <c r="K8" s="80"/>
      <c r="L8" s="116"/>
      <c r="M8" s="77"/>
      <c r="N8" s="60" t="str">
        <f t="shared" si="0"/>
        <v/>
      </c>
      <c r="O8" s="60" t="str">
        <f t="shared" si="1"/>
        <v/>
      </c>
      <c r="P8" s="87" t="str">
        <f t="shared" si="2"/>
        <v/>
      </c>
      <c r="Q8" s="63" t="str">
        <f t="shared" si="3"/>
        <v/>
      </c>
      <c r="R8" s="61" t="str">
        <f t="shared" si="3"/>
        <v/>
      </c>
      <c r="S8" s="28">
        <f>IF($D8=0,0,(ROUND(HLOOKUP("VS"&amp;D8,'Lohnband VS'!$A$2:$V$102,$E8+2,0)*1*ROUND($F8,4)/5,2)*5))</f>
        <v>0</v>
      </c>
      <c r="T8" s="28">
        <f>MIN(25%*S8,Beiträge!$K$2)</f>
        <v>0</v>
      </c>
      <c r="U8" s="28">
        <f t="shared" si="4"/>
        <v>0</v>
      </c>
      <c r="V8" s="28" t="e">
        <f t="shared" si="5"/>
        <v>#VALUE!</v>
      </c>
      <c r="W8" s="28" t="e">
        <f t="shared" si="6"/>
        <v>#VALUE!</v>
      </c>
      <c r="X8" s="28">
        <f>IF($G8=0,0,(ROUND(HLOOKUP("VS"&amp;G8,'Lohnband VS'!$A$2:$V$102,$H8+2,0)*1*Y8%*ROUND($J8,4)/5,2)*5))</f>
        <v>0</v>
      </c>
      <c r="Y8" s="28">
        <f t="shared" si="7"/>
        <v>100</v>
      </c>
      <c r="Z8" s="28">
        <f>MIN(25%*X8,Beiträge!$K$2)</f>
        <v>0</v>
      </c>
      <c r="AA8" s="28">
        <f t="shared" ref="AA8:AA32" si="13">IF($G8=0,0,ROUND(($X8-Z8)/5,2)*5)</f>
        <v>0</v>
      </c>
      <c r="AB8" s="28" t="e">
        <f t="shared" si="8"/>
        <v>#VALUE!</v>
      </c>
      <c r="AC8" s="28" t="e">
        <f t="shared" si="9"/>
        <v>#VALUE!</v>
      </c>
      <c r="AD8" s="28">
        <f t="shared" si="10"/>
        <v>0</v>
      </c>
      <c r="AE8" s="28">
        <f>MIN(25%*AD8,Beiträge!$K$2)</f>
        <v>0</v>
      </c>
      <c r="AF8" s="28">
        <f t="shared" si="11"/>
        <v>0</v>
      </c>
      <c r="AG8" s="28" t="e">
        <f t="shared" ref="AG8:AG32" si="14">ROUND(($AI8)*AF8/12/5,2)*5+ROUND($AJ8*AF8/12/5,2)*5+ROUND($AK8*AF8/12/5,2)*5+ROUND($AL8*AF8/12/5,2)*5</f>
        <v>#VALUE!</v>
      </c>
      <c r="AH8" s="28" t="e">
        <f t="shared" si="12"/>
        <v>#VALUE!</v>
      </c>
      <c r="AI8" s="88" t="str">
        <f>IF(B8="","",IF(B8&lt;0,0,IF(C8="+",VLOOKUP(ABS(B8),Beiträge!$A$4:$J$57,7,0),VLOOKUP(ABS(B8),Beiträge!$A$4:$C$57,3,0))))</f>
        <v/>
      </c>
      <c r="AJ8" s="88" t="str">
        <f>IF(B8="","",VLOOKUP(ABS(B8),Beiträge!$A$4:$D$57,4,0))</f>
        <v/>
      </c>
      <c r="AK8" s="88" t="str">
        <f>IF(B8="","",VLOOKUP(ABS(B8),Beiträge!$A$4:$G$57,5,0))</f>
        <v/>
      </c>
      <c r="AL8" s="88" t="str">
        <f>IF(B8="","",VLOOKUP(ABS(B8),Beiträge!$A$4:$H$57,6,0))</f>
        <v/>
      </c>
      <c r="AM8" s="88" t="str">
        <f>IF(B8="","",IF(B8&lt;0,0,VLOOKUP(ABS(B8),Beiträge!$A$4:$J$57,7,0)))</f>
        <v/>
      </c>
      <c r="AN8" s="88" t="str">
        <f>IF(B8="","",VLOOKUP(ABS(B8),Beiträge!$A$4:$J$57,8,0))</f>
        <v/>
      </c>
      <c r="AO8" s="88" t="str">
        <f>IF(B8="","",VLOOKUP(ABS(B8),Beiträge!$A$4:$J$57,9,0))</f>
        <v/>
      </c>
      <c r="AP8" s="88" t="str">
        <f>IF(B8="","",VLOOKUP(ABS(B8),Beiträge!$A$4:$J$57,10,0))</f>
        <v/>
      </c>
      <c r="AQ8" s="88"/>
      <c r="AR8" s="88"/>
      <c r="AS8" s="88"/>
      <c r="AT8" s="61"/>
    </row>
    <row r="9" spans="1:46" s="11" customFormat="1" x14ac:dyDescent="0.25">
      <c r="A9" s="189"/>
      <c r="B9" s="190"/>
      <c r="C9" s="191"/>
      <c r="D9" s="192"/>
      <c r="E9" s="193"/>
      <c r="F9" s="194"/>
      <c r="G9" s="48"/>
      <c r="H9" s="49"/>
      <c r="I9" s="49"/>
      <c r="J9" s="116"/>
      <c r="K9" s="80"/>
      <c r="L9" s="116"/>
      <c r="M9" s="77"/>
      <c r="N9" s="60" t="str">
        <f t="shared" si="0"/>
        <v/>
      </c>
      <c r="O9" s="60" t="str">
        <f t="shared" si="1"/>
        <v/>
      </c>
      <c r="P9" s="87" t="str">
        <f t="shared" si="2"/>
        <v/>
      </c>
      <c r="Q9" s="63" t="str">
        <f t="shared" si="3"/>
        <v/>
      </c>
      <c r="R9" s="61" t="str">
        <f t="shared" si="3"/>
        <v/>
      </c>
      <c r="S9" s="28">
        <f>IF($D9=0,0,(ROUND(HLOOKUP("VS"&amp;D9,'Lohnband VS'!$A$2:$V$102,$E9+2,0)*1*ROUND($F9,4)/5,2)*5))</f>
        <v>0</v>
      </c>
      <c r="T9" s="28">
        <f>MIN(25%*S9,Beiträge!$K$2)</f>
        <v>0</v>
      </c>
      <c r="U9" s="28">
        <f t="shared" si="4"/>
        <v>0</v>
      </c>
      <c r="V9" s="28" t="e">
        <f>ROUND((AI9)*$U9/12/5,2)*5+ROUND(AJ9*$U9/12/5,2)*5+ROUND(AK9*$U9/12/5,2)*5+ROUND(AL9*$U9/12/5,2)*5</f>
        <v>#VALUE!</v>
      </c>
      <c r="W9" s="28" t="e">
        <f t="shared" si="6"/>
        <v>#VALUE!</v>
      </c>
      <c r="X9" s="28">
        <f>IF($G9=0,0,(ROUND(HLOOKUP("VS"&amp;G9,'Lohnband VS'!$A$2:$V$102,$H9+2,0)*1*Y9%*ROUND($J9,4)/5,2)*5))</f>
        <v>0</v>
      </c>
      <c r="Y9" s="28">
        <f t="shared" si="7"/>
        <v>100</v>
      </c>
      <c r="Z9" s="28">
        <f>MIN(25%*X9,Beiträge!$K$2)</f>
        <v>0</v>
      </c>
      <c r="AA9" s="28">
        <f t="shared" si="13"/>
        <v>0</v>
      </c>
      <c r="AB9" s="28" t="e">
        <f t="shared" si="8"/>
        <v>#VALUE!</v>
      </c>
      <c r="AC9" s="28" t="e">
        <f t="shared" si="9"/>
        <v>#VALUE!</v>
      </c>
      <c r="AD9" s="28">
        <f t="shared" si="10"/>
        <v>0</v>
      </c>
      <c r="AE9" s="28">
        <f>MIN(25%*AD9,Beiträge!$K$2)</f>
        <v>0</v>
      </c>
      <c r="AF9" s="28">
        <f t="shared" si="11"/>
        <v>0</v>
      </c>
      <c r="AG9" s="28" t="e">
        <f t="shared" si="14"/>
        <v>#VALUE!</v>
      </c>
      <c r="AH9" s="28" t="e">
        <f t="shared" si="12"/>
        <v>#VALUE!</v>
      </c>
      <c r="AI9" s="88" t="str">
        <f>IF(B9="","",IF(B9&lt;0,0,IF(C9="+",VLOOKUP(ABS(B9),Beiträge!$A$4:$J$57,7,0),VLOOKUP(ABS(B9),Beiträge!$A$4:$C$57,3,0))))</f>
        <v/>
      </c>
      <c r="AJ9" s="88" t="str">
        <f>IF(B9="","",VLOOKUP(ABS(B9),Beiträge!$A$4:$D$57,4,0))</f>
        <v/>
      </c>
      <c r="AK9" s="88" t="str">
        <f>IF(B9="","",VLOOKUP(ABS(B9),Beiträge!$A$4:$G$57,5,0))</f>
        <v/>
      </c>
      <c r="AL9" s="88" t="str">
        <f>IF(B9="","",VLOOKUP(ABS(B9),Beiträge!$A$4:$H$57,6,0))</f>
        <v/>
      </c>
      <c r="AM9" s="88" t="str">
        <f>IF(B9="","",IF(B9&lt;0,0,VLOOKUP(ABS(B9),Beiträge!$A$4:$J$57,7,0)))</f>
        <v/>
      </c>
      <c r="AN9" s="88" t="str">
        <f>IF(B9="","",VLOOKUP(ABS(B9),Beiträge!$A$4:$J$57,8,0))</f>
        <v/>
      </c>
      <c r="AO9" s="88" t="str">
        <f>IF(B9="","",VLOOKUP(ABS(B9),Beiträge!$A$4:$J$57,9,0))</f>
        <v/>
      </c>
      <c r="AP9" s="88" t="str">
        <f>IF(B9="","",VLOOKUP(ABS(B9),Beiträge!$A$4:$J$57,10,0))</f>
        <v/>
      </c>
      <c r="AQ9" s="88"/>
      <c r="AR9" s="88"/>
      <c r="AS9" s="88"/>
      <c r="AT9" s="61"/>
    </row>
    <row r="10" spans="1:46" s="39" customFormat="1" x14ac:dyDescent="0.25">
      <c r="A10" s="70" t="s">
        <v>50</v>
      </c>
      <c r="B10" s="6"/>
      <c r="C10" s="6"/>
      <c r="D10" s="40"/>
      <c r="E10" s="41"/>
      <c r="F10" s="117"/>
      <c r="G10" s="40"/>
      <c r="J10" s="117"/>
      <c r="K10" s="44"/>
      <c r="L10" s="117"/>
      <c r="M10" s="76"/>
      <c r="N10" s="76"/>
      <c r="O10" s="76"/>
      <c r="P10" s="76"/>
      <c r="Q10" s="71"/>
      <c r="R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38"/>
    </row>
    <row r="11" spans="1:46" s="11" customFormat="1" x14ac:dyDescent="0.25">
      <c r="A11" s="211"/>
      <c r="B11" s="212"/>
      <c r="C11" s="213"/>
      <c r="D11" s="214"/>
      <c r="E11" s="215"/>
      <c r="F11" s="216"/>
      <c r="G11" s="214"/>
      <c r="H11" s="215"/>
      <c r="I11" s="215"/>
      <c r="J11" s="216"/>
      <c r="K11" s="47"/>
      <c r="L11" s="116"/>
      <c r="M11" s="77"/>
      <c r="N11" s="60" t="str">
        <f t="shared" si="0"/>
        <v/>
      </c>
      <c r="O11" s="60" t="str">
        <f>IF($B11="","",U11+AA11+AF11)</f>
        <v/>
      </c>
      <c r="P11" s="87" t="str">
        <f t="shared" si="2"/>
        <v/>
      </c>
      <c r="Q11" s="63" t="str">
        <f t="shared" si="3"/>
        <v/>
      </c>
      <c r="R11" s="61" t="str">
        <f t="shared" si="3"/>
        <v/>
      </c>
      <c r="S11" s="28">
        <f>IF($D11=0,0,(ROUND(HLOOKUP("VS"&amp;D11,'Lohnband VS'!$A$2:$V$102,$E11+2,0)*1*ROUND($F11,4)/5,2)*5))</f>
        <v>0</v>
      </c>
      <c r="T11" s="28">
        <f>MIN(25%*S11,Beiträge!$K$2)</f>
        <v>0</v>
      </c>
      <c r="U11" s="28">
        <f t="shared" si="4"/>
        <v>0</v>
      </c>
      <c r="V11" s="28" t="e">
        <f t="shared" si="5"/>
        <v>#VALUE!</v>
      </c>
      <c r="W11" s="28" t="e">
        <f t="shared" si="6"/>
        <v>#VALUE!</v>
      </c>
      <c r="X11" s="28">
        <f>IF($G11=0,0,(ROUND(HLOOKUP("VS"&amp;G11,'Lohnband VS'!$A$2:$V$102,$H11+2,0)*1*Y11%*ROUND($J11,4)/5,2)*5))</f>
        <v>0</v>
      </c>
      <c r="Y11" s="28">
        <f t="shared" si="7"/>
        <v>100</v>
      </c>
      <c r="Z11" s="28">
        <f>MIN(25%*X11,Beiträge!$K$2)</f>
        <v>0</v>
      </c>
      <c r="AA11" s="28">
        <f t="shared" si="13"/>
        <v>0</v>
      </c>
      <c r="AB11" s="28" t="e">
        <f t="shared" si="8"/>
        <v>#VALUE!</v>
      </c>
      <c r="AC11" s="28" t="e">
        <f t="shared" si="9"/>
        <v>#VALUE!</v>
      </c>
      <c r="AD11" s="28">
        <f t="shared" si="10"/>
        <v>0</v>
      </c>
      <c r="AE11" s="28">
        <f>MIN(25%*AD11,Beiträge!$K$2)</f>
        <v>0</v>
      </c>
      <c r="AF11" s="28">
        <f t="shared" si="11"/>
        <v>0</v>
      </c>
      <c r="AG11" s="28" t="e">
        <f t="shared" si="14"/>
        <v>#VALUE!</v>
      </c>
      <c r="AH11" s="28" t="e">
        <f t="shared" si="12"/>
        <v>#VALUE!</v>
      </c>
      <c r="AI11" s="88" t="str">
        <f>IF(B11="","",IF(B11&lt;0,0,IF(C11="+",VLOOKUP(ABS(B11),Beiträge!$A$4:$J$57,7,0),VLOOKUP(ABS(B11),Beiträge!$A$4:$C$57,3,0))))</f>
        <v/>
      </c>
      <c r="AJ11" s="88" t="str">
        <f>IF(B11="","",VLOOKUP(ABS(B11),Beiträge!$A$4:$D$57,4,0))</f>
        <v/>
      </c>
      <c r="AK11" s="88" t="str">
        <f>IF(B11="","",VLOOKUP(ABS(B11),Beiträge!$A$4:$G$57,5,0))</f>
        <v/>
      </c>
      <c r="AL11" s="88" t="str">
        <f>IF(B11="","",VLOOKUP(ABS(B11),Beiträge!$A$4:$H$57,6,0))</f>
        <v/>
      </c>
      <c r="AM11" s="88" t="str">
        <f>IF(B11="","",IF(B11&lt;0,0,VLOOKUP(ABS(B11),Beiträge!$A$4:$J$57,7,0)))</f>
        <v/>
      </c>
      <c r="AN11" s="88" t="str">
        <f>IF(B11="","",VLOOKUP(ABS(B11),Beiträge!$A$4:$J$57,8,0))</f>
        <v/>
      </c>
      <c r="AO11" s="88" t="str">
        <f>IF(B11="","",VLOOKUP(ABS(B11),Beiträge!$A$4:$J$57,9,0))</f>
        <v/>
      </c>
      <c r="AP11" s="88" t="str">
        <f>IF(B11="","",VLOOKUP(ABS(B11),Beiträge!$A$4:$J$57,10,0))</f>
        <v/>
      </c>
      <c r="AQ11" s="88"/>
      <c r="AR11" s="88"/>
      <c r="AS11" s="88"/>
      <c r="AT11" s="61"/>
    </row>
    <row r="12" spans="1:46" s="11" customFormat="1" x14ac:dyDescent="0.25">
      <c r="A12" s="211"/>
      <c r="B12" s="212"/>
      <c r="C12" s="213"/>
      <c r="D12" s="214"/>
      <c r="E12" s="215"/>
      <c r="F12" s="216"/>
      <c r="G12" s="214"/>
      <c r="H12" s="215"/>
      <c r="I12" s="215"/>
      <c r="J12" s="216"/>
      <c r="K12" s="47"/>
      <c r="L12" s="116"/>
      <c r="M12" s="77"/>
      <c r="N12" s="60" t="str">
        <f t="shared" si="0"/>
        <v/>
      </c>
      <c r="O12" s="60" t="str">
        <f t="shared" si="1"/>
        <v/>
      </c>
      <c r="P12" s="87" t="str">
        <f t="shared" si="2"/>
        <v/>
      </c>
      <c r="Q12" s="63" t="str">
        <f t="shared" si="3"/>
        <v/>
      </c>
      <c r="R12" s="61" t="str">
        <f t="shared" si="3"/>
        <v/>
      </c>
      <c r="S12" s="28">
        <f>IF($D12=0,0,(ROUND(HLOOKUP("VS"&amp;D12,'Lohnband VS'!$A$2:$V$102,$E12+2,0)*1*ROUND($F12,4)/5,2)*5))</f>
        <v>0</v>
      </c>
      <c r="T12" s="28">
        <f>MIN(25%*S12,Beiträge!$K$2)</f>
        <v>0</v>
      </c>
      <c r="U12" s="28">
        <f t="shared" si="4"/>
        <v>0</v>
      </c>
      <c r="V12" s="28" t="e">
        <f t="shared" si="5"/>
        <v>#VALUE!</v>
      </c>
      <c r="W12" s="28" t="e">
        <f t="shared" si="6"/>
        <v>#VALUE!</v>
      </c>
      <c r="X12" s="28">
        <f>IF($G12=0,0,(ROUND(HLOOKUP("VS"&amp;G12,'Lohnband VS'!$A$2:$V$102,$H12+2,0)*1*Y12%*ROUND($J12,4)/5,2)*5))</f>
        <v>0</v>
      </c>
      <c r="Y12" s="28">
        <f t="shared" si="7"/>
        <v>100</v>
      </c>
      <c r="Z12" s="28">
        <f>MIN(25%*X12,Beiträge!$K$2)</f>
        <v>0</v>
      </c>
      <c r="AA12" s="28">
        <f t="shared" si="13"/>
        <v>0</v>
      </c>
      <c r="AB12" s="28" t="e">
        <f t="shared" si="8"/>
        <v>#VALUE!</v>
      </c>
      <c r="AC12" s="28" t="e">
        <f t="shared" si="9"/>
        <v>#VALUE!</v>
      </c>
      <c r="AD12" s="28">
        <f t="shared" si="10"/>
        <v>0</v>
      </c>
      <c r="AE12" s="28">
        <f>MIN(25%*AD12,Beiträge!$K$2)</f>
        <v>0</v>
      </c>
      <c r="AF12" s="28">
        <f t="shared" si="11"/>
        <v>0</v>
      </c>
      <c r="AG12" s="28" t="e">
        <f t="shared" si="14"/>
        <v>#VALUE!</v>
      </c>
      <c r="AH12" s="28" t="e">
        <f t="shared" si="12"/>
        <v>#VALUE!</v>
      </c>
      <c r="AI12" s="88" t="str">
        <f>IF(B12="","",IF(B12&lt;0,0,IF(C12="+",VLOOKUP(ABS(B12),Beiträge!$A$4:$J$57,7,0),VLOOKUP(ABS(B12),Beiträge!$A$4:$C$57,3,0))))</f>
        <v/>
      </c>
      <c r="AJ12" s="88" t="str">
        <f>IF(B12="","",VLOOKUP(ABS(B12),Beiträge!$A$4:$D$57,4,0))</f>
        <v/>
      </c>
      <c r="AK12" s="88" t="str">
        <f>IF(B12="","",VLOOKUP(ABS(B12),Beiträge!$A$4:$G$57,5,0))</f>
        <v/>
      </c>
      <c r="AL12" s="88" t="str">
        <f>IF(B12="","",VLOOKUP(ABS(B12),Beiträge!$A$4:$H$57,6,0))</f>
        <v/>
      </c>
      <c r="AM12" s="88" t="str">
        <f>IF(B12="","",IF(B12&lt;0,0,VLOOKUP(ABS(B12),Beiträge!$A$4:$J$57,7,0)))</f>
        <v/>
      </c>
      <c r="AN12" s="88" t="str">
        <f>IF(B12="","",VLOOKUP(ABS(B12),Beiträge!$A$4:$J$57,8,0))</f>
        <v/>
      </c>
      <c r="AO12" s="88" t="str">
        <f>IF(B12="","",VLOOKUP(ABS(B12),Beiträge!$A$4:$J$57,9,0))</f>
        <v/>
      </c>
      <c r="AP12" s="88" t="str">
        <f>IF(B12="","",VLOOKUP(ABS(B12),Beiträge!$A$4:$J$57,10,0))</f>
        <v/>
      </c>
      <c r="AQ12" s="88"/>
      <c r="AR12" s="88"/>
      <c r="AS12" s="88"/>
      <c r="AT12" s="61"/>
    </row>
    <row r="13" spans="1:46" s="11" customFormat="1" x14ac:dyDescent="0.25">
      <c r="A13" s="211"/>
      <c r="B13" s="212"/>
      <c r="C13" s="213"/>
      <c r="D13" s="214"/>
      <c r="E13" s="215"/>
      <c r="F13" s="216"/>
      <c r="G13" s="214"/>
      <c r="H13" s="215"/>
      <c r="I13" s="215"/>
      <c r="J13" s="216"/>
      <c r="K13" s="47"/>
      <c r="L13" s="116"/>
      <c r="M13" s="77"/>
      <c r="N13" s="60" t="str">
        <f t="shared" si="0"/>
        <v/>
      </c>
      <c r="O13" s="60" t="str">
        <f t="shared" si="1"/>
        <v/>
      </c>
      <c r="P13" s="87" t="str">
        <f t="shared" si="2"/>
        <v/>
      </c>
      <c r="Q13" s="63" t="str">
        <f t="shared" si="3"/>
        <v/>
      </c>
      <c r="R13" s="61" t="str">
        <f t="shared" si="3"/>
        <v/>
      </c>
      <c r="S13" s="28">
        <f>IF($D13=0,0,(ROUND(HLOOKUP("VS"&amp;D13,'Lohnband VS'!$A$2:$V$102,$E13+2,0)*1*ROUND($F13,4)/5,2)*5))</f>
        <v>0</v>
      </c>
      <c r="T13" s="28">
        <f>MIN(25%*S13,Beiträge!$K$2)</f>
        <v>0</v>
      </c>
      <c r="U13" s="28">
        <f t="shared" si="4"/>
        <v>0</v>
      </c>
      <c r="V13" s="28" t="e">
        <f t="shared" si="5"/>
        <v>#VALUE!</v>
      </c>
      <c r="W13" s="28" t="e">
        <f t="shared" si="6"/>
        <v>#VALUE!</v>
      </c>
      <c r="X13" s="28">
        <f>IF($G13=0,0,(ROUND(HLOOKUP("VS"&amp;G13,'Lohnband VS'!$A$2:$V$102,$H13+2,0)*1*Y13%*ROUND($J13,4)/5,2)*5))</f>
        <v>0</v>
      </c>
      <c r="Y13" s="28">
        <f t="shared" si="7"/>
        <v>100</v>
      </c>
      <c r="Z13" s="28">
        <f>MIN(25%*X13,Beiträge!$K$2)</f>
        <v>0</v>
      </c>
      <c r="AA13" s="28">
        <f t="shared" si="13"/>
        <v>0</v>
      </c>
      <c r="AB13" s="28" t="e">
        <f t="shared" si="8"/>
        <v>#VALUE!</v>
      </c>
      <c r="AC13" s="28" t="e">
        <f t="shared" si="9"/>
        <v>#VALUE!</v>
      </c>
      <c r="AD13" s="28">
        <f t="shared" si="10"/>
        <v>0</v>
      </c>
      <c r="AE13" s="28">
        <f>MIN(25%*AD13,Beiträge!$K$2)</f>
        <v>0</v>
      </c>
      <c r="AF13" s="28">
        <f t="shared" si="11"/>
        <v>0</v>
      </c>
      <c r="AG13" s="28" t="e">
        <f t="shared" si="14"/>
        <v>#VALUE!</v>
      </c>
      <c r="AH13" s="28" t="e">
        <f t="shared" si="12"/>
        <v>#VALUE!</v>
      </c>
      <c r="AI13" s="88" t="str">
        <f>IF(B13="","",IF(B13&lt;0,0,IF(C13="+",VLOOKUP(ABS(B13),Beiträge!$A$4:$J$57,7,0),VLOOKUP(ABS(B13),Beiträge!$A$4:$C$57,3,0))))</f>
        <v/>
      </c>
      <c r="AJ13" s="88" t="str">
        <f>IF(B13="","",VLOOKUP(ABS(B13),Beiträge!$A$4:$D$57,4,0))</f>
        <v/>
      </c>
      <c r="AK13" s="88" t="str">
        <f>IF(B13="","",VLOOKUP(ABS(B13),Beiträge!$A$4:$G$57,5,0))</f>
        <v/>
      </c>
      <c r="AL13" s="88" t="str">
        <f>IF(B13="","",VLOOKUP(ABS(B13),Beiträge!$A$4:$H$57,6,0))</f>
        <v/>
      </c>
      <c r="AM13" s="88" t="str">
        <f>IF(B13="","",IF(B13&lt;0,0,VLOOKUP(ABS(B13),Beiträge!$A$4:$J$57,7,0)))</f>
        <v/>
      </c>
      <c r="AN13" s="88" t="str">
        <f>IF(B13="","",VLOOKUP(ABS(B13),Beiträge!$A$4:$J$57,8,0))</f>
        <v/>
      </c>
      <c r="AO13" s="88" t="str">
        <f>IF(B13="","",VLOOKUP(ABS(B13),Beiträge!$A$4:$J$57,9,0))</f>
        <v/>
      </c>
      <c r="AP13" s="88" t="str">
        <f>IF(B13="","",VLOOKUP(ABS(B13),Beiträge!$A$4:$J$57,10,0))</f>
        <v/>
      </c>
      <c r="AQ13" s="88"/>
      <c r="AR13" s="88"/>
      <c r="AS13" s="88"/>
      <c r="AT13" s="61"/>
    </row>
    <row r="14" spans="1:46" s="11" customFormat="1" x14ac:dyDescent="0.25">
      <c r="A14" s="211"/>
      <c r="B14" s="212"/>
      <c r="C14" s="213"/>
      <c r="D14" s="214"/>
      <c r="E14" s="215"/>
      <c r="F14" s="216"/>
      <c r="G14" s="214"/>
      <c r="H14" s="215"/>
      <c r="I14" s="215"/>
      <c r="J14" s="216"/>
      <c r="K14" s="47"/>
      <c r="L14" s="116"/>
      <c r="M14" s="77"/>
      <c r="N14" s="60" t="str">
        <f>IF($B14="","",X14+S14+AD14)</f>
        <v/>
      </c>
      <c r="O14" s="60" t="str">
        <f>IF($B14="","",U14+AA14+AF14)</f>
        <v/>
      </c>
      <c r="P14" s="87" t="str">
        <f>IF($B14="","",SUM(AI14:AL14))</f>
        <v/>
      </c>
      <c r="Q14" s="63" t="str">
        <f t="shared" si="3"/>
        <v/>
      </c>
      <c r="R14" s="61" t="str">
        <f t="shared" si="3"/>
        <v/>
      </c>
      <c r="S14" s="28">
        <f>IF($D14=0,0,(ROUND(HLOOKUP("VS"&amp;D14,'Lohnband VS'!$A$2:$V$102,$E14+2,0)*1*ROUND($F14,4)/5,2)*5))</f>
        <v>0</v>
      </c>
      <c r="T14" s="28">
        <f>MIN(25%*S14,Beiträge!$K$2)</f>
        <v>0</v>
      </c>
      <c r="U14" s="28">
        <f t="shared" si="4"/>
        <v>0</v>
      </c>
      <c r="V14" s="28" t="e">
        <f t="shared" si="5"/>
        <v>#VALUE!</v>
      </c>
      <c r="W14" s="28" t="e">
        <f t="shared" si="6"/>
        <v>#VALUE!</v>
      </c>
      <c r="X14" s="28">
        <f>IF($G14=0,0,(ROUND(HLOOKUP("VS"&amp;G14,'Lohnband VS'!$A$2:$V$102,$H14+2,0)*1*Y14%*ROUND($J14,4)/5,2)*5))</f>
        <v>0</v>
      </c>
      <c r="Y14" s="28">
        <f t="shared" si="7"/>
        <v>100</v>
      </c>
      <c r="Z14" s="28">
        <f>MIN(25%*X14,Beiträge!$K$2)</f>
        <v>0</v>
      </c>
      <c r="AA14" s="28">
        <f t="shared" si="13"/>
        <v>0</v>
      </c>
      <c r="AB14" s="28" t="e">
        <f t="shared" si="8"/>
        <v>#VALUE!</v>
      </c>
      <c r="AC14" s="28" t="e">
        <f t="shared" si="9"/>
        <v>#VALUE!</v>
      </c>
      <c r="AD14" s="28">
        <f t="shared" si="10"/>
        <v>0</v>
      </c>
      <c r="AE14" s="28">
        <f>MIN(25%*AD14,Beiträge!$K$2)</f>
        <v>0</v>
      </c>
      <c r="AF14" s="28">
        <f t="shared" si="11"/>
        <v>0</v>
      </c>
      <c r="AG14" s="28" t="e">
        <f t="shared" si="14"/>
        <v>#VALUE!</v>
      </c>
      <c r="AH14" s="28" t="e">
        <f t="shared" si="12"/>
        <v>#VALUE!</v>
      </c>
      <c r="AI14" s="88" t="str">
        <f>IF(B14="","",IF(B14&lt;0,0,IF(C14="+",VLOOKUP(ABS(B14),Beiträge!$A$4:$J$57,7,0),VLOOKUP(ABS(B14),Beiträge!$A$4:$C$57,3,0))))</f>
        <v/>
      </c>
      <c r="AJ14" s="88" t="str">
        <f>IF(B14="","",VLOOKUP(ABS(B14),Beiträge!$A$4:$D$57,4,0))</f>
        <v/>
      </c>
      <c r="AK14" s="88" t="str">
        <f>IF(B14="","",VLOOKUP(ABS(B14),Beiträge!$A$4:$G$57,5,0))</f>
        <v/>
      </c>
      <c r="AL14" s="88" t="str">
        <f>IF(B14="","",VLOOKUP(ABS(B14),Beiträge!$A$4:$H$57,6,0))</f>
        <v/>
      </c>
      <c r="AM14" s="88" t="str">
        <f>IF(B14="","",IF(B14&lt;0,0,VLOOKUP(ABS(B14),Beiträge!$A$4:$J$57,7,0)))</f>
        <v/>
      </c>
      <c r="AN14" s="88" t="str">
        <f>IF(B14="","",VLOOKUP(ABS(B14),Beiträge!$A$4:$J$57,8,0))</f>
        <v/>
      </c>
      <c r="AO14" s="88" t="str">
        <f>IF(B14="","",VLOOKUP(ABS(B14),Beiträge!$A$4:$J$57,9,0))</f>
        <v/>
      </c>
      <c r="AP14" s="88" t="str">
        <f>IF(B14="","",VLOOKUP(ABS(B14),Beiträge!$A$4:$J$57,10,0))</f>
        <v/>
      </c>
      <c r="AQ14" s="88"/>
      <c r="AR14" s="88"/>
      <c r="AS14" s="88"/>
      <c r="AT14" s="61"/>
    </row>
    <row r="15" spans="1:46" s="39" customFormat="1" x14ac:dyDescent="0.25">
      <c r="A15" s="70" t="s">
        <v>51</v>
      </c>
      <c r="B15" s="6"/>
      <c r="C15" s="6"/>
      <c r="D15" s="40"/>
      <c r="E15" s="41"/>
      <c r="F15" s="117"/>
      <c r="G15" s="40"/>
      <c r="J15" s="117"/>
      <c r="K15" s="44"/>
      <c r="L15" s="117"/>
      <c r="M15" s="76"/>
      <c r="Q15" s="71"/>
      <c r="R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38"/>
    </row>
    <row r="16" spans="1:46" s="11" customFormat="1" x14ac:dyDescent="0.25">
      <c r="A16" s="211"/>
      <c r="B16" s="212"/>
      <c r="C16" s="213"/>
      <c r="D16" s="214"/>
      <c r="E16" s="215"/>
      <c r="F16" s="216"/>
      <c r="G16" s="48"/>
      <c r="H16" s="49"/>
      <c r="I16" s="49"/>
      <c r="J16" s="116"/>
      <c r="K16" s="47"/>
      <c r="L16" s="116"/>
      <c r="M16" s="77"/>
      <c r="N16" s="60" t="str">
        <f>IF($B16="","",X16+S16+AD16)</f>
        <v/>
      </c>
      <c r="O16" s="60" t="str">
        <f>IF($B16="","",U16+AA16+AF16)</f>
        <v/>
      </c>
      <c r="P16" s="87" t="str">
        <f>IF($B16="","",SUM(AI16:AL16))</f>
        <v/>
      </c>
      <c r="Q16" s="63" t="str">
        <f t="shared" ref="Q16:R19" si="15">IF($B16="","",V16+AB16+AG16)</f>
        <v/>
      </c>
      <c r="R16" s="61" t="str">
        <f t="shared" si="15"/>
        <v/>
      </c>
      <c r="S16" s="28">
        <f>IF($D16=0,0,(ROUND(HLOOKUP("VS"&amp;D16,'Lohnband VS'!$A$2:$V$102,$E16+2,0)*1*ROUND($F16,4)/5,2)*5))</f>
        <v>0</v>
      </c>
      <c r="T16" s="28">
        <f>MIN(25%*S16,Beiträge!$K$2)</f>
        <v>0</v>
      </c>
      <c r="U16" s="28">
        <f t="shared" si="4"/>
        <v>0</v>
      </c>
      <c r="V16" s="28" t="e">
        <f t="shared" si="5"/>
        <v>#VALUE!</v>
      </c>
      <c r="W16" s="28" t="e">
        <f t="shared" si="6"/>
        <v>#VALUE!</v>
      </c>
      <c r="X16" s="28">
        <f>IF($G16=0,0,(ROUND(HLOOKUP("VS"&amp;G16,'Lohnband VS'!$A$2:$V$102,$H16+2,0)*1*Y16%*ROUND($J16,4)/5,2)*5))</f>
        <v>0</v>
      </c>
      <c r="Y16" s="28">
        <f t="shared" si="7"/>
        <v>100</v>
      </c>
      <c r="Z16" s="28">
        <f>MIN(25%*X16,Beiträge!$K$2)</f>
        <v>0</v>
      </c>
      <c r="AA16" s="28">
        <f t="shared" si="13"/>
        <v>0</v>
      </c>
      <c r="AB16" s="28" t="e">
        <f t="shared" si="8"/>
        <v>#VALUE!</v>
      </c>
      <c r="AC16" s="28" t="e">
        <f t="shared" si="9"/>
        <v>#VALUE!</v>
      </c>
      <c r="AD16" s="28">
        <f t="shared" si="10"/>
        <v>0</v>
      </c>
      <c r="AE16" s="28">
        <f>MIN(25%*AD16,Beiträge!$K$2)</f>
        <v>0</v>
      </c>
      <c r="AF16" s="28">
        <f t="shared" si="11"/>
        <v>0</v>
      </c>
      <c r="AG16" s="28" t="e">
        <f t="shared" si="14"/>
        <v>#VALUE!</v>
      </c>
      <c r="AH16" s="28" t="e">
        <f t="shared" si="12"/>
        <v>#VALUE!</v>
      </c>
      <c r="AI16" s="88" t="str">
        <f>IF(B16="","",IF(B16&lt;0,0,IF(C16="+",VLOOKUP(ABS(B16),Beiträge!$A$4:$J$57,7,0),VLOOKUP(ABS(B16),Beiträge!$A$4:$C$57,3,0))))</f>
        <v/>
      </c>
      <c r="AJ16" s="88" t="str">
        <f>IF(B16="","",VLOOKUP(ABS(B16),Beiträge!$A$4:$D$57,4,0))</f>
        <v/>
      </c>
      <c r="AK16" s="88" t="str">
        <f>IF(B16="","",VLOOKUP(ABS(B16),Beiträge!$A$4:$G$57,5,0))</f>
        <v/>
      </c>
      <c r="AL16" s="88" t="str">
        <f>IF(B16="","",VLOOKUP(ABS(B16),Beiträge!$A$4:$H$57,6,0))</f>
        <v/>
      </c>
      <c r="AM16" s="88" t="str">
        <f>IF(B16="","",IF(B16&lt;0,0,VLOOKUP(ABS(B16),Beiträge!$A$4:$J$57,7,0)))</f>
        <v/>
      </c>
      <c r="AN16" s="88" t="str">
        <f>IF(B16="","",VLOOKUP(ABS(B16),Beiträge!$A$4:$J$57,8,0))</f>
        <v/>
      </c>
      <c r="AO16" s="88" t="str">
        <f>IF(B16="","",VLOOKUP(ABS(B16),Beiträge!$A$4:$J$57,9,0))</f>
        <v/>
      </c>
      <c r="AP16" s="88" t="str">
        <f>IF(B16="","",VLOOKUP(ABS(B16),Beiträge!$A$4:$J$57,10,0))</f>
        <v/>
      </c>
      <c r="AQ16" s="88"/>
      <c r="AR16" s="88"/>
      <c r="AS16" s="88"/>
      <c r="AT16" s="61"/>
    </row>
    <row r="17" spans="1:46" s="11" customFormat="1" x14ac:dyDescent="0.25">
      <c r="A17" s="211"/>
      <c r="B17" s="212"/>
      <c r="C17" s="213"/>
      <c r="D17" s="214"/>
      <c r="E17" s="215"/>
      <c r="F17" s="216"/>
      <c r="G17" s="48"/>
      <c r="H17" s="49"/>
      <c r="I17" s="49"/>
      <c r="J17" s="116"/>
      <c r="K17" s="47"/>
      <c r="L17" s="116"/>
      <c r="M17" s="77"/>
      <c r="N17" s="60" t="str">
        <f>IF($B17="","",X17+S17+AD17)</f>
        <v/>
      </c>
      <c r="O17" s="60" t="str">
        <f>IF($B17="","",U17+AA17+AF17)</f>
        <v/>
      </c>
      <c r="P17" s="87" t="str">
        <f>IF($B17="","",SUM(AI17:AL17))</f>
        <v/>
      </c>
      <c r="Q17" s="63" t="str">
        <f t="shared" si="15"/>
        <v/>
      </c>
      <c r="R17" s="61" t="str">
        <f t="shared" si="15"/>
        <v/>
      </c>
      <c r="S17" s="28">
        <f>IF($D17=0,0,(ROUND(HLOOKUP("VS"&amp;D17,'Lohnband VS'!$A$2:$V$102,$E17+2,0)*1*ROUND($F17,4)/5,2)*5))</f>
        <v>0</v>
      </c>
      <c r="T17" s="28">
        <f>MIN(25%*S17,Beiträge!$K$2)</f>
        <v>0</v>
      </c>
      <c r="U17" s="28">
        <f t="shared" si="4"/>
        <v>0</v>
      </c>
      <c r="V17" s="28" t="e">
        <f t="shared" si="5"/>
        <v>#VALUE!</v>
      </c>
      <c r="W17" s="28" t="e">
        <f t="shared" si="6"/>
        <v>#VALUE!</v>
      </c>
      <c r="X17" s="28">
        <f>IF($G17=0,0,(ROUND(HLOOKUP("VS"&amp;G17,'Lohnband VS'!$A$2:$V$102,$H17+2,0)*1*Y17%*ROUND($J17,4)/5,2)*5))</f>
        <v>0</v>
      </c>
      <c r="Y17" s="28">
        <f t="shared" si="7"/>
        <v>100</v>
      </c>
      <c r="Z17" s="28">
        <f>MIN(25%*X17,Beiträge!$K$2)</f>
        <v>0</v>
      </c>
      <c r="AA17" s="28">
        <f t="shared" si="13"/>
        <v>0</v>
      </c>
      <c r="AB17" s="28" t="e">
        <f t="shared" si="8"/>
        <v>#VALUE!</v>
      </c>
      <c r="AC17" s="28" t="e">
        <f t="shared" si="9"/>
        <v>#VALUE!</v>
      </c>
      <c r="AD17" s="28">
        <f t="shared" si="10"/>
        <v>0</v>
      </c>
      <c r="AE17" s="28">
        <f>MIN(25%*AD17,Beiträge!$K$2)</f>
        <v>0</v>
      </c>
      <c r="AF17" s="28">
        <f t="shared" si="11"/>
        <v>0</v>
      </c>
      <c r="AG17" s="28" t="e">
        <f t="shared" si="14"/>
        <v>#VALUE!</v>
      </c>
      <c r="AH17" s="28" t="e">
        <f t="shared" si="12"/>
        <v>#VALUE!</v>
      </c>
      <c r="AI17" s="88" t="str">
        <f>IF(B17="","",IF(B17&lt;0,0,IF(C17="+",VLOOKUP(ABS(B17),Beiträge!$A$4:$J$57,7,0),VLOOKUP(ABS(B17),Beiträge!$A$4:$C$57,3,0))))</f>
        <v/>
      </c>
      <c r="AJ17" s="88" t="str">
        <f>IF(B17="","",VLOOKUP(ABS(B17),Beiträge!$A$4:$D$57,4,0))</f>
        <v/>
      </c>
      <c r="AK17" s="88" t="str">
        <f>IF(B17="","",VLOOKUP(ABS(B17),Beiträge!$A$4:$G$57,5,0))</f>
        <v/>
      </c>
      <c r="AL17" s="88" t="str">
        <f>IF(B17="","",VLOOKUP(ABS(B17),Beiträge!$A$4:$H$57,6,0))</f>
        <v/>
      </c>
      <c r="AM17" s="88" t="str">
        <f>IF(B17="","",IF(B17&lt;0,0,VLOOKUP(ABS(B17),Beiträge!$A$4:$J$57,7,0)))</f>
        <v/>
      </c>
      <c r="AN17" s="88" t="str">
        <f>IF(B17="","",VLOOKUP(ABS(B17),Beiträge!$A$4:$J$57,8,0))</f>
        <v/>
      </c>
      <c r="AO17" s="88" t="str">
        <f>IF(B17="","",VLOOKUP(ABS(B17),Beiträge!$A$4:$J$57,9,0))</f>
        <v/>
      </c>
      <c r="AP17" s="88" t="str">
        <f>IF(B17="","",VLOOKUP(ABS(B17),Beiträge!$A$4:$J$57,10,0))</f>
        <v/>
      </c>
      <c r="AQ17" s="88"/>
      <c r="AR17" s="88"/>
      <c r="AS17" s="88"/>
      <c r="AT17" s="61"/>
    </row>
    <row r="18" spans="1:46" s="11" customFormat="1" x14ac:dyDescent="0.25">
      <c r="A18" s="211"/>
      <c r="B18" s="212"/>
      <c r="C18" s="213"/>
      <c r="D18" s="214"/>
      <c r="E18" s="215"/>
      <c r="F18" s="216"/>
      <c r="G18" s="48"/>
      <c r="H18" s="49"/>
      <c r="I18" s="49"/>
      <c r="J18" s="116"/>
      <c r="K18" s="47"/>
      <c r="L18" s="116"/>
      <c r="M18" s="77"/>
      <c r="N18" s="60" t="str">
        <f>IF($B18="","",X18+S18+AD18)</f>
        <v/>
      </c>
      <c r="O18" s="60" t="str">
        <f>IF($B18="","",U18+AA18+AF18)</f>
        <v/>
      </c>
      <c r="P18" s="87" t="str">
        <f>IF($B18="","",SUM(AI18:AL18))</f>
        <v/>
      </c>
      <c r="Q18" s="63" t="str">
        <f t="shared" si="15"/>
        <v/>
      </c>
      <c r="R18" s="61" t="str">
        <f t="shared" si="15"/>
        <v/>
      </c>
      <c r="S18" s="28">
        <f>IF($D18=0,0,(ROUND(HLOOKUP("VS"&amp;D18,'Lohnband VS'!$A$2:$V$102,$E18+2,0)*1*ROUND($F18,4)/5,2)*5))</f>
        <v>0</v>
      </c>
      <c r="T18" s="28">
        <f>MIN(25%*S18,Beiträge!$K$2)</f>
        <v>0</v>
      </c>
      <c r="U18" s="28">
        <f t="shared" si="4"/>
        <v>0</v>
      </c>
      <c r="V18" s="28" t="e">
        <f t="shared" si="5"/>
        <v>#VALUE!</v>
      </c>
      <c r="W18" s="28" t="e">
        <f t="shared" si="6"/>
        <v>#VALUE!</v>
      </c>
      <c r="X18" s="28">
        <f>IF($G18=0,0,(ROUND(HLOOKUP("VS"&amp;G18,'Lohnband VS'!$A$2:$V$102,$H18+2,0)*1*Y18%*ROUND($J18,4)/5,2)*5))</f>
        <v>0</v>
      </c>
      <c r="Y18" s="28">
        <f t="shared" si="7"/>
        <v>100</v>
      </c>
      <c r="Z18" s="28">
        <f>MIN(25%*X18,Beiträge!$K$2)</f>
        <v>0</v>
      </c>
      <c r="AA18" s="28">
        <f t="shared" si="13"/>
        <v>0</v>
      </c>
      <c r="AB18" s="28" t="e">
        <f t="shared" si="8"/>
        <v>#VALUE!</v>
      </c>
      <c r="AC18" s="28" t="e">
        <f t="shared" si="9"/>
        <v>#VALUE!</v>
      </c>
      <c r="AD18" s="28">
        <f t="shared" si="10"/>
        <v>0</v>
      </c>
      <c r="AE18" s="28">
        <f>MIN(25%*AD18,Beiträge!$K$2)</f>
        <v>0</v>
      </c>
      <c r="AF18" s="28">
        <f t="shared" si="11"/>
        <v>0</v>
      </c>
      <c r="AG18" s="28" t="e">
        <f t="shared" si="14"/>
        <v>#VALUE!</v>
      </c>
      <c r="AH18" s="28" t="e">
        <f t="shared" si="12"/>
        <v>#VALUE!</v>
      </c>
      <c r="AI18" s="88" t="str">
        <f>IF(B18="","",IF(B18&lt;0,0,IF(C18="+",VLOOKUP(ABS(B18),Beiträge!$A$4:$J$57,7,0),VLOOKUP(ABS(B18),Beiträge!$A$4:$C$57,3,0))))</f>
        <v/>
      </c>
      <c r="AJ18" s="88" t="str">
        <f>IF(B18="","",VLOOKUP(ABS(B18),Beiträge!$A$4:$D$57,4,0))</f>
        <v/>
      </c>
      <c r="AK18" s="88" t="str">
        <f>IF(B18="","",VLOOKUP(ABS(B18),Beiträge!$A$4:$G$57,5,0))</f>
        <v/>
      </c>
      <c r="AL18" s="88" t="str">
        <f>IF(B18="","",VLOOKUP(ABS(B18),Beiträge!$A$4:$H$57,6,0))</f>
        <v/>
      </c>
      <c r="AM18" s="88" t="str">
        <f>IF(B18="","",IF(B18&lt;0,0,VLOOKUP(ABS(B18),Beiträge!$A$4:$J$57,7,0)))</f>
        <v/>
      </c>
      <c r="AN18" s="88" t="str">
        <f>IF(B18="","",VLOOKUP(ABS(B18),Beiträge!$A$4:$J$57,8,0))</f>
        <v/>
      </c>
      <c r="AO18" s="88" t="str">
        <f>IF(B18="","",VLOOKUP(ABS(B18),Beiträge!$A$4:$J$57,9,0))</f>
        <v/>
      </c>
      <c r="AP18" s="88" t="str">
        <f>IF(B18="","",VLOOKUP(ABS(B18),Beiträge!$A$4:$J$57,10,0))</f>
        <v/>
      </c>
      <c r="AQ18" s="88"/>
      <c r="AR18" s="88"/>
      <c r="AS18" s="88"/>
      <c r="AT18" s="61"/>
    </row>
    <row r="19" spans="1:46" s="11" customFormat="1" x14ac:dyDescent="0.25">
      <c r="A19" s="211"/>
      <c r="B19" s="212"/>
      <c r="C19" s="213"/>
      <c r="D19" s="214"/>
      <c r="E19" s="215"/>
      <c r="F19" s="216"/>
      <c r="G19" s="48"/>
      <c r="H19" s="49"/>
      <c r="I19" s="49"/>
      <c r="J19" s="116"/>
      <c r="K19" s="47"/>
      <c r="L19" s="116"/>
      <c r="M19" s="77"/>
      <c r="N19" s="60" t="str">
        <f>IF($B19="","",X19+S19+AD19)</f>
        <v/>
      </c>
      <c r="O19" s="60" t="str">
        <f>IF($B19="","",U19+AA19+AF19)</f>
        <v/>
      </c>
      <c r="P19" s="87" t="str">
        <f>IF($B19="","",SUM(AI19:AL19))</f>
        <v/>
      </c>
      <c r="Q19" s="63" t="str">
        <f t="shared" si="15"/>
        <v/>
      </c>
      <c r="R19" s="61" t="str">
        <f t="shared" si="15"/>
        <v/>
      </c>
      <c r="S19" s="28">
        <f>IF($D19=0,0,(ROUND(HLOOKUP("VS"&amp;D19,'Lohnband VS'!$A$2:$V$102,$E19+2,0)*1*ROUND($F19,4)/5,2)*5))</f>
        <v>0</v>
      </c>
      <c r="T19" s="28">
        <f>MIN(25%*S19,Beiträge!$K$2)</f>
        <v>0</v>
      </c>
      <c r="U19" s="28">
        <f t="shared" si="4"/>
        <v>0</v>
      </c>
      <c r="V19" s="28" t="e">
        <f t="shared" si="5"/>
        <v>#VALUE!</v>
      </c>
      <c r="W19" s="28" t="e">
        <f t="shared" si="6"/>
        <v>#VALUE!</v>
      </c>
      <c r="X19" s="28">
        <f>IF($G19=0,0,(ROUND(HLOOKUP("VS"&amp;G19,'Lohnband VS'!$A$2:$V$102,$H19+2,0)*1*Y19%*ROUND($J19,4)/5,2)*5))</f>
        <v>0</v>
      </c>
      <c r="Y19" s="28">
        <f t="shared" si="7"/>
        <v>100</v>
      </c>
      <c r="Z19" s="28">
        <f>MIN(25%*X19,Beiträge!$K$2)</f>
        <v>0</v>
      </c>
      <c r="AA19" s="28">
        <f t="shared" si="13"/>
        <v>0</v>
      </c>
      <c r="AB19" s="28" t="e">
        <f t="shared" si="8"/>
        <v>#VALUE!</v>
      </c>
      <c r="AC19" s="28" t="e">
        <f t="shared" si="9"/>
        <v>#VALUE!</v>
      </c>
      <c r="AD19" s="28">
        <f t="shared" si="10"/>
        <v>0</v>
      </c>
      <c r="AE19" s="28">
        <f>MIN(25%*AD19,Beiträge!$K$2)</f>
        <v>0</v>
      </c>
      <c r="AF19" s="28">
        <f t="shared" si="11"/>
        <v>0</v>
      </c>
      <c r="AG19" s="28" t="e">
        <f t="shared" si="14"/>
        <v>#VALUE!</v>
      </c>
      <c r="AH19" s="28" t="e">
        <f t="shared" si="12"/>
        <v>#VALUE!</v>
      </c>
      <c r="AI19" s="88" t="str">
        <f>IF(B19="","",IF(B19&lt;0,0,IF(C19="+",VLOOKUP(ABS(B19),Beiträge!$A$4:$J$57,7,0),VLOOKUP(ABS(B19),Beiträge!$A$4:$C$57,3,0))))</f>
        <v/>
      </c>
      <c r="AJ19" s="88" t="str">
        <f>IF(B19="","",VLOOKUP(ABS(B19),Beiträge!$A$4:$D$57,4,0))</f>
        <v/>
      </c>
      <c r="AK19" s="88" t="str">
        <f>IF(B19="","",VLOOKUP(ABS(B19),Beiträge!$A$4:$G$57,5,0))</f>
        <v/>
      </c>
      <c r="AL19" s="88" t="str">
        <f>IF(B19="","",VLOOKUP(ABS(B19),Beiträge!$A$4:$H$57,6,0))</f>
        <v/>
      </c>
      <c r="AM19" s="88" t="str">
        <f>IF(B19="","",IF(B19&lt;0,0,VLOOKUP(ABS(B19),Beiträge!$A$4:$J$57,7,0)))</f>
        <v/>
      </c>
      <c r="AN19" s="88" t="str">
        <f>IF(B19="","",VLOOKUP(ABS(B19),Beiträge!$A$4:$J$57,8,0))</f>
        <v/>
      </c>
      <c r="AO19" s="88" t="str">
        <f>IF(B19="","",VLOOKUP(ABS(B19),Beiträge!$A$4:$J$57,9,0))</f>
        <v/>
      </c>
      <c r="AP19" s="88" t="str">
        <f>IF(B19="","",VLOOKUP(ABS(B19),Beiträge!$A$4:$J$57,10,0))</f>
        <v/>
      </c>
      <c r="AQ19" s="88"/>
      <c r="AR19" s="88"/>
      <c r="AS19" s="88"/>
      <c r="AT19" s="61"/>
    </row>
    <row r="20" spans="1:46" s="39" customFormat="1" x14ac:dyDescent="0.25">
      <c r="A20" s="70" t="s">
        <v>52</v>
      </c>
      <c r="B20" s="6"/>
      <c r="C20" s="6"/>
      <c r="D20" s="40"/>
      <c r="E20" s="41"/>
      <c r="F20" s="117"/>
      <c r="G20" s="40"/>
      <c r="J20" s="117"/>
      <c r="K20" s="44"/>
      <c r="L20" s="117"/>
      <c r="M20" s="76"/>
      <c r="Q20" s="71"/>
      <c r="R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38"/>
    </row>
    <row r="21" spans="1:46" s="11" customFormat="1" x14ac:dyDescent="0.25">
      <c r="A21" s="52"/>
      <c r="B21" s="92"/>
      <c r="C21" s="101"/>
      <c r="D21" s="48"/>
      <c r="E21" s="49"/>
      <c r="F21" s="116"/>
      <c r="G21" s="48"/>
      <c r="H21" s="49"/>
      <c r="I21" s="49"/>
      <c r="J21" s="116"/>
      <c r="K21" s="47"/>
      <c r="L21" s="116"/>
      <c r="M21" s="77"/>
      <c r="N21" s="60" t="str">
        <f t="shared" ref="N21:N23" si="16">IF($B21="","",X21+S21+AD21)</f>
        <v/>
      </c>
      <c r="O21" s="60" t="str">
        <f t="shared" ref="O21:O23" si="17">IF($B21="","",U21+AA21+AF21)</f>
        <v/>
      </c>
      <c r="P21" s="87" t="str">
        <f t="shared" ref="P21:P23" si="18">IF($B21="","",SUM(AI21:AL21))</f>
        <v/>
      </c>
      <c r="Q21" s="63" t="str">
        <f t="shared" ref="Q21:Q23" si="19">IF($B21="","",V21+AB21+AG21)</f>
        <v/>
      </c>
      <c r="R21" s="61" t="str">
        <f t="shared" ref="R21:R23" si="20">IF($B21="","",W21+AC21+AH21)</f>
        <v/>
      </c>
      <c r="S21" s="28">
        <f>IF($D21=0,0,(ROUND(HLOOKUP("VS"&amp;D21,'Lohnband VS'!$A$2:$V$102,$E21+2,0)*1*ROUND($F21,4)/5,2)*5))</f>
        <v>0</v>
      </c>
      <c r="T21" s="28">
        <f>MIN(25%*S21,Beiträge!$K$2)</f>
        <v>0</v>
      </c>
      <c r="U21" s="28">
        <f t="shared" ref="U21:U24" si="21">IF($D21=0,0,ROUND(($S21-T21)/5,2)*5)</f>
        <v>0</v>
      </c>
      <c r="V21" s="28" t="e">
        <f t="shared" ref="V21:V24" si="22">ROUND((AI21)*$U21/12/5,2)*5+ROUND(AJ21*$U21/12/5,2)*5+ROUND(AK21*$U21/12/5,2)*5+ROUND(AL21*$U21/12/5,2)*5</f>
        <v>#VALUE!</v>
      </c>
      <c r="W21" s="28" t="e">
        <f t="shared" ref="W21:W24" si="23">ROUND((AM21)*$U21/12/5,2)*5+ROUND(AN21*$U21/12/5,2)*5+ROUND(AO21*$U21/12/5,2)*5+ROUND(AP21*$U21/12/5,2)*5</f>
        <v>#VALUE!</v>
      </c>
      <c r="X21" s="28">
        <f>IF($G21=0,0,(ROUND(HLOOKUP("VS"&amp;G21,'Lohnband VS'!$A$2:$V$102,$H21+2,0)*1*Y21%*ROUND($J21,4)/5,2)*5))</f>
        <v>0</v>
      </c>
      <c r="Y21" s="28">
        <f t="shared" ref="Y21:Y24" si="24">IF(I21&lt;&gt;0,I21,100)</f>
        <v>100</v>
      </c>
      <c r="Z21" s="28">
        <f>MIN(25%*X21,Beiträge!$K$2)</f>
        <v>0</v>
      </c>
      <c r="AA21" s="28">
        <f t="shared" ref="AA21:AA24" si="25">IF($G21=0,0,ROUND(($X21-Z21)/5,2)*5)</f>
        <v>0</v>
      </c>
      <c r="AB21" s="28" t="e">
        <f t="shared" ref="AB21:AB24" si="26">ROUND(($AI21)*AA21/12/5,2)*5+ROUND($AJ21*AA21/12/5,2)*5+ROUND($AK21*AA21/12/5,2)*5+ROUND($AL21*AA21/12/5,2)*5</f>
        <v>#VALUE!</v>
      </c>
      <c r="AC21" s="28" t="e">
        <f t="shared" ref="AC21:AC24" si="27">ROUND(($AM21)*AA21/12/5,2)*5+ROUND($AN21*AA21/12/5,2)*5+ROUND($AO21*AA21/12/5,2)*5+ROUND($AP21*AA21/12/5,2)*5</f>
        <v>#VALUE!</v>
      </c>
      <c r="AD21" s="28">
        <f t="shared" si="10"/>
        <v>0</v>
      </c>
      <c r="AE21" s="28">
        <f>MIN(25%*AD21,Beiträge!$K$2)</f>
        <v>0</v>
      </c>
      <c r="AF21" s="28">
        <f t="shared" ref="AF21:AF24" si="28">IF(N21=0,0,ROUND(($AD21-AE21)/5,2)*5)</f>
        <v>0</v>
      </c>
      <c r="AG21" s="28" t="e">
        <f t="shared" ref="AG21:AG24" si="29">ROUND(($AI21)*AF21/12/5,2)*5+ROUND($AJ21*AF21/12/5,2)*5+ROUND($AK21*AF21/12/5,2)*5+ROUND($AL21*AF21/12/5,2)*5</f>
        <v>#VALUE!</v>
      </c>
      <c r="AH21" s="28" t="e">
        <f t="shared" ref="AH21:AH24" si="30">ROUND(($AM21)*AF21/12/5,2)*5+ROUND($AN21*AF21/12/5,2)*5+ROUND($AO21*AF21/12/5,2)*5+ROUND($AP21*AF21/12/5,2)*5</f>
        <v>#VALUE!</v>
      </c>
      <c r="AI21" s="88" t="str">
        <f>IF(B21="","",IF(B21&lt;0,0,IF(C21="+",VLOOKUP(ABS(B21),Beiträge!$A$4:$J$57,7,0),VLOOKUP(ABS(B21),Beiträge!$A$4:$C$57,3,0))))</f>
        <v/>
      </c>
      <c r="AJ21" s="88" t="str">
        <f>IF(B21="","",VLOOKUP(ABS(B21),Beiträge!$A$4:$D$57,4,0))</f>
        <v/>
      </c>
      <c r="AK21" s="88" t="str">
        <f>IF(B21="","",VLOOKUP(ABS(B21),Beiträge!$A$4:$G$57,5,0))</f>
        <v/>
      </c>
      <c r="AL21" s="88" t="str">
        <f>IF(B21="","",VLOOKUP(ABS(B21),Beiträge!$A$4:$H$57,6,0))</f>
        <v/>
      </c>
      <c r="AM21" s="88" t="str">
        <f>IF(B21="","",IF(B21&lt;0,0,VLOOKUP(ABS(B21),Beiträge!$A$4:$J$57,7,0)))</f>
        <v/>
      </c>
      <c r="AN21" s="88" t="str">
        <f>IF(B21="","",VLOOKUP(ABS(B21),Beiträge!$A$4:$J$57,8,0))</f>
        <v/>
      </c>
      <c r="AO21" s="88" t="str">
        <f>IF(B21="","",VLOOKUP(ABS(B21),Beiträge!$A$4:$J$57,9,0))</f>
        <v/>
      </c>
      <c r="AP21" s="88" t="str">
        <f>IF(B21="","",VLOOKUP(ABS(B21),Beiträge!$A$4:$J$57,10,0))</f>
        <v/>
      </c>
      <c r="AQ21" s="88"/>
      <c r="AR21" s="88"/>
      <c r="AS21" s="88"/>
      <c r="AT21" s="61"/>
    </row>
    <row r="22" spans="1:46" s="11" customFormat="1" x14ac:dyDescent="0.25">
      <c r="A22" s="52"/>
      <c r="B22" s="92"/>
      <c r="C22" s="101"/>
      <c r="D22" s="48"/>
      <c r="E22" s="49"/>
      <c r="F22" s="116"/>
      <c r="G22" s="48"/>
      <c r="H22" s="49"/>
      <c r="I22" s="49"/>
      <c r="J22" s="116"/>
      <c r="K22" s="47"/>
      <c r="L22" s="116"/>
      <c r="M22" s="77"/>
      <c r="N22" s="60" t="str">
        <f t="shared" si="16"/>
        <v/>
      </c>
      <c r="O22" s="60" t="str">
        <f t="shared" si="17"/>
        <v/>
      </c>
      <c r="P22" s="87" t="str">
        <f t="shared" si="18"/>
        <v/>
      </c>
      <c r="Q22" s="63" t="str">
        <f t="shared" si="19"/>
        <v/>
      </c>
      <c r="R22" s="61" t="str">
        <f t="shared" si="20"/>
        <v/>
      </c>
      <c r="S22" s="28">
        <f>IF($D22=0,0,(ROUND(HLOOKUP("VS"&amp;D22,'Lohnband VS'!$A$2:$V$102,$E22+2,0)*1*ROUND($F22,4)/5,2)*5))</f>
        <v>0</v>
      </c>
      <c r="T22" s="28">
        <f>MIN(25%*S22,Beiträge!$K$2)</f>
        <v>0</v>
      </c>
      <c r="U22" s="28">
        <f t="shared" si="21"/>
        <v>0</v>
      </c>
      <c r="V22" s="28" t="e">
        <f t="shared" si="22"/>
        <v>#VALUE!</v>
      </c>
      <c r="W22" s="28" t="e">
        <f t="shared" si="23"/>
        <v>#VALUE!</v>
      </c>
      <c r="X22" s="28">
        <f>IF($G22=0,0,(ROUND(HLOOKUP("VS"&amp;G22,'Lohnband VS'!$A$2:$V$102,$H22+2,0)*1*Y22%*ROUND($J22,4)/5,2)*5))</f>
        <v>0</v>
      </c>
      <c r="Y22" s="28">
        <f t="shared" si="24"/>
        <v>100</v>
      </c>
      <c r="Z22" s="28">
        <f>MIN(25%*X22,Beiträge!$K$2)</f>
        <v>0</v>
      </c>
      <c r="AA22" s="28">
        <f t="shared" si="25"/>
        <v>0</v>
      </c>
      <c r="AB22" s="28" t="e">
        <f t="shared" si="26"/>
        <v>#VALUE!</v>
      </c>
      <c r="AC22" s="28" t="e">
        <f t="shared" si="27"/>
        <v>#VALUE!</v>
      </c>
      <c r="AD22" s="28">
        <f t="shared" si="10"/>
        <v>0</v>
      </c>
      <c r="AE22" s="28">
        <f>MIN(25%*AD22,Beiträge!$K$2)</f>
        <v>0</v>
      </c>
      <c r="AF22" s="28">
        <f t="shared" si="28"/>
        <v>0</v>
      </c>
      <c r="AG22" s="28" t="e">
        <f t="shared" si="29"/>
        <v>#VALUE!</v>
      </c>
      <c r="AH22" s="28" t="e">
        <f t="shared" si="30"/>
        <v>#VALUE!</v>
      </c>
      <c r="AI22" s="88" t="str">
        <f>IF(B22="","",IF(B22&lt;0,0,IF(C22="+",VLOOKUP(ABS(B22),Beiträge!$A$4:$J$57,7,0),VLOOKUP(ABS(B22),Beiträge!$A$4:$C$57,3,0))))</f>
        <v/>
      </c>
      <c r="AJ22" s="88" t="str">
        <f>IF(B22="","",VLOOKUP(ABS(B22),Beiträge!$A$4:$D$57,4,0))</f>
        <v/>
      </c>
      <c r="AK22" s="88" t="str">
        <f>IF(B22="","",VLOOKUP(ABS(B22),Beiträge!$A$4:$G$57,5,0))</f>
        <v/>
      </c>
      <c r="AL22" s="88" t="str">
        <f>IF(B22="","",VLOOKUP(ABS(B22),Beiträge!$A$4:$H$57,6,0))</f>
        <v/>
      </c>
      <c r="AM22" s="88" t="str">
        <f>IF(B22="","",IF(B22&lt;0,0,VLOOKUP(ABS(B22),Beiträge!$A$4:$J$57,7,0)))</f>
        <v/>
      </c>
      <c r="AN22" s="88" t="str">
        <f>IF(B22="","",VLOOKUP(ABS(B22),Beiträge!$A$4:$J$57,8,0))</f>
        <v/>
      </c>
      <c r="AO22" s="88" t="str">
        <f>IF(B22="","",VLOOKUP(ABS(B22),Beiträge!$A$4:$J$57,9,0))</f>
        <v/>
      </c>
      <c r="AP22" s="88" t="str">
        <f>IF(B22="","",VLOOKUP(ABS(B22),Beiträge!$A$4:$J$57,10,0))</f>
        <v/>
      </c>
      <c r="AQ22" s="88"/>
      <c r="AR22" s="88"/>
      <c r="AS22" s="88"/>
      <c r="AT22" s="61"/>
    </row>
    <row r="23" spans="1:46" s="11" customFormat="1" x14ac:dyDescent="0.25">
      <c r="A23" s="52"/>
      <c r="B23" s="92"/>
      <c r="C23" s="101"/>
      <c r="D23" s="48"/>
      <c r="E23" s="49"/>
      <c r="F23" s="116"/>
      <c r="G23" s="48"/>
      <c r="H23" s="49"/>
      <c r="I23" s="49"/>
      <c r="J23" s="116"/>
      <c r="K23" s="47"/>
      <c r="L23" s="116"/>
      <c r="M23" s="77"/>
      <c r="N23" s="60" t="str">
        <f t="shared" si="16"/>
        <v/>
      </c>
      <c r="O23" s="60" t="str">
        <f t="shared" si="17"/>
        <v/>
      </c>
      <c r="P23" s="87" t="str">
        <f t="shared" si="18"/>
        <v/>
      </c>
      <c r="Q23" s="63" t="str">
        <f t="shared" si="19"/>
        <v/>
      </c>
      <c r="R23" s="61" t="str">
        <f t="shared" si="20"/>
        <v/>
      </c>
      <c r="S23" s="28">
        <f>IF($D23=0,0,(ROUND(HLOOKUP("VS"&amp;D23,'Lohnband VS'!$A$2:$V$102,$E23+2,0)*1*ROUND($F23,4)/5,2)*5))</f>
        <v>0</v>
      </c>
      <c r="T23" s="28">
        <f>MIN(25%*S23,Beiträge!$K$2)</f>
        <v>0</v>
      </c>
      <c r="U23" s="28">
        <f t="shared" si="21"/>
        <v>0</v>
      </c>
      <c r="V23" s="28" t="e">
        <f t="shared" si="22"/>
        <v>#VALUE!</v>
      </c>
      <c r="W23" s="28" t="e">
        <f t="shared" si="23"/>
        <v>#VALUE!</v>
      </c>
      <c r="X23" s="28">
        <f>IF($G23=0,0,(ROUND(HLOOKUP("VS"&amp;G23,'Lohnband VS'!$A$2:$V$102,$H23+2,0)*1*Y23%*ROUND($J23,4)/5,2)*5))</f>
        <v>0</v>
      </c>
      <c r="Y23" s="28">
        <f t="shared" si="24"/>
        <v>100</v>
      </c>
      <c r="Z23" s="28">
        <f>MIN(25%*X23,Beiträge!$K$2)</f>
        <v>0</v>
      </c>
      <c r="AA23" s="28">
        <f t="shared" si="25"/>
        <v>0</v>
      </c>
      <c r="AB23" s="28" t="e">
        <f t="shared" si="26"/>
        <v>#VALUE!</v>
      </c>
      <c r="AC23" s="28" t="e">
        <f t="shared" si="27"/>
        <v>#VALUE!</v>
      </c>
      <c r="AD23" s="28">
        <f t="shared" si="10"/>
        <v>0</v>
      </c>
      <c r="AE23" s="28">
        <f>MIN(25%*AD23,Beiträge!$K$2)</f>
        <v>0</v>
      </c>
      <c r="AF23" s="28">
        <f t="shared" si="28"/>
        <v>0</v>
      </c>
      <c r="AG23" s="28" t="e">
        <f t="shared" si="29"/>
        <v>#VALUE!</v>
      </c>
      <c r="AH23" s="28" t="e">
        <f t="shared" si="30"/>
        <v>#VALUE!</v>
      </c>
      <c r="AI23" s="88" t="str">
        <f>IF(B23="","",IF(B23&lt;0,0,IF(C23="+",VLOOKUP(ABS(B23),Beiträge!$A$4:$J$57,7,0),VLOOKUP(ABS(B23),Beiträge!$A$4:$C$57,3,0))))</f>
        <v/>
      </c>
      <c r="AJ23" s="88" t="str">
        <f>IF(B23="","",VLOOKUP(ABS(B23),Beiträge!$A$4:$D$57,4,0))</f>
        <v/>
      </c>
      <c r="AK23" s="88" t="str">
        <f>IF(B23="","",VLOOKUP(ABS(B23),Beiträge!$A$4:$G$57,5,0))</f>
        <v/>
      </c>
      <c r="AL23" s="88" t="str">
        <f>IF(B23="","",VLOOKUP(ABS(B23),Beiträge!$A$4:$H$57,6,0))</f>
        <v/>
      </c>
      <c r="AM23" s="88" t="str">
        <f>IF(B23="","",IF(B23&lt;0,0,VLOOKUP(ABS(B23),Beiträge!$A$4:$J$57,7,0)))</f>
        <v/>
      </c>
      <c r="AN23" s="88" t="str">
        <f>IF(B23="","",VLOOKUP(ABS(B23),Beiträge!$A$4:$J$57,8,0))</f>
        <v/>
      </c>
      <c r="AO23" s="88" t="str">
        <f>IF(B23="","",VLOOKUP(ABS(B23),Beiträge!$A$4:$J$57,9,0))</f>
        <v/>
      </c>
      <c r="AP23" s="88" t="str">
        <f>IF(B23="","",VLOOKUP(ABS(B23),Beiträge!$A$4:$J$57,10,0))</f>
        <v/>
      </c>
      <c r="AQ23" s="88"/>
      <c r="AR23" s="88"/>
      <c r="AS23" s="88"/>
      <c r="AT23" s="61"/>
    </row>
    <row r="24" spans="1:46" s="11" customFormat="1" x14ac:dyDescent="0.25">
      <c r="A24" s="52"/>
      <c r="B24" s="92"/>
      <c r="C24" s="101"/>
      <c r="D24" s="48"/>
      <c r="E24" s="49"/>
      <c r="F24" s="116"/>
      <c r="G24" s="48"/>
      <c r="H24" s="49"/>
      <c r="I24" s="49"/>
      <c r="J24" s="116"/>
      <c r="K24" s="47"/>
      <c r="L24" s="116"/>
      <c r="M24" s="77"/>
      <c r="N24" s="60" t="str">
        <f t="shared" ref="N24" si="31">IF($B24="","",X24+S24+AD24)</f>
        <v/>
      </c>
      <c r="O24" s="60" t="str">
        <f t="shared" ref="O24" si="32">IF($B24="","",U24+AA24+AF24)</f>
        <v/>
      </c>
      <c r="P24" s="87" t="str">
        <f t="shared" ref="P24" si="33">IF($B24="","",SUM(AI24:AL24))</f>
        <v/>
      </c>
      <c r="Q24" s="63" t="str">
        <f t="shared" ref="Q24" si="34">IF($B24="","",V24+AB24+AG24)</f>
        <v/>
      </c>
      <c r="R24" s="61" t="str">
        <f t="shared" ref="R24" si="35">IF($B24="","",W24+AC24+AH24)</f>
        <v/>
      </c>
      <c r="S24" s="28">
        <f>IF($D24=0,0,(ROUND(HLOOKUP("VS"&amp;D24,'Lohnband VS'!$A$2:$V$102,$E24+2,0)*1*ROUND($F24,4)/5,2)*5))</f>
        <v>0</v>
      </c>
      <c r="T24" s="28">
        <f>MIN(25%*S24,Beiträge!$K$2)</f>
        <v>0</v>
      </c>
      <c r="U24" s="28">
        <f t="shared" si="21"/>
        <v>0</v>
      </c>
      <c r="V24" s="28" t="e">
        <f t="shared" si="22"/>
        <v>#VALUE!</v>
      </c>
      <c r="W24" s="28" t="e">
        <f t="shared" si="23"/>
        <v>#VALUE!</v>
      </c>
      <c r="X24" s="28">
        <f>IF($G24=0,0,(ROUND(HLOOKUP("VS"&amp;G24,'Lohnband VS'!$A$2:$V$102,$H24+2,0)*1*Y24%*ROUND($J24,4)/5,2)*5))</f>
        <v>0</v>
      </c>
      <c r="Y24" s="28">
        <f t="shared" si="24"/>
        <v>100</v>
      </c>
      <c r="Z24" s="28">
        <f>MIN(25%*X24,Beiträge!$K$2)</f>
        <v>0</v>
      </c>
      <c r="AA24" s="28">
        <f t="shared" si="25"/>
        <v>0</v>
      </c>
      <c r="AB24" s="28" t="e">
        <f t="shared" si="26"/>
        <v>#VALUE!</v>
      </c>
      <c r="AC24" s="28" t="e">
        <f t="shared" si="27"/>
        <v>#VALUE!</v>
      </c>
      <c r="AD24" s="28">
        <f t="shared" si="10"/>
        <v>0</v>
      </c>
      <c r="AE24" s="28">
        <f>MIN(25%*AD24,Beiträge!$K$2)</f>
        <v>0</v>
      </c>
      <c r="AF24" s="28">
        <f t="shared" si="28"/>
        <v>0</v>
      </c>
      <c r="AG24" s="28" t="e">
        <f t="shared" si="29"/>
        <v>#VALUE!</v>
      </c>
      <c r="AH24" s="28" t="e">
        <f t="shared" si="30"/>
        <v>#VALUE!</v>
      </c>
      <c r="AI24" s="88" t="str">
        <f>IF(B24="","",IF(B24&lt;0,0,IF(C24="+",VLOOKUP(ABS(B24),Beiträge!$A$4:$J$57,7,0),VLOOKUP(ABS(B24),Beiträge!$A$4:$C$57,3,0))))</f>
        <v/>
      </c>
      <c r="AJ24" s="88" t="str">
        <f>IF(B24="","",VLOOKUP(ABS(B24),Beiträge!$A$4:$D$57,4,0))</f>
        <v/>
      </c>
      <c r="AK24" s="88" t="str">
        <f>IF(B24="","",VLOOKUP(ABS(B24),Beiträge!$A$4:$G$57,5,0))</f>
        <v/>
      </c>
      <c r="AL24" s="88" t="str">
        <f>IF(B24="","",VLOOKUP(ABS(B24),Beiträge!$A$4:$H$57,6,0))</f>
        <v/>
      </c>
      <c r="AM24" s="88" t="str">
        <f>IF(B24="","",IF(B24&lt;0,0,VLOOKUP(ABS(B24),Beiträge!$A$4:$J$57,7,0)))</f>
        <v/>
      </c>
      <c r="AN24" s="88" t="str">
        <f>IF(B24="","",VLOOKUP(ABS(B24),Beiträge!$A$4:$J$57,8,0))</f>
        <v/>
      </c>
      <c r="AO24" s="88" t="str">
        <f>IF(B24="","",VLOOKUP(ABS(B24),Beiträge!$A$4:$J$57,9,0))</f>
        <v/>
      </c>
      <c r="AP24" s="88" t="str">
        <f>IF(B24="","",VLOOKUP(ABS(B24),Beiträge!$A$4:$J$57,10,0))</f>
        <v/>
      </c>
      <c r="AQ24" s="88"/>
      <c r="AR24" s="88"/>
      <c r="AS24" s="88"/>
      <c r="AT24" s="61"/>
    </row>
    <row r="25" spans="1:46" s="39" customFormat="1" x14ac:dyDescent="0.25">
      <c r="A25" s="70" t="s">
        <v>91</v>
      </c>
      <c r="B25" s="6"/>
      <c r="C25" s="6"/>
      <c r="D25" s="40"/>
      <c r="E25" s="41"/>
      <c r="F25" s="117"/>
      <c r="G25" s="40"/>
      <c r="J25" s="117"/>
      <c r="K25" s="44"/>
      <c r="L25" s="117"/>
      <c r="M25" s="76"/>
      <c r="Q25" s="71"/>
      <c r="R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38"/>
    </row>
    <row r="26" spans="1:46" s="11" customFormat="1" x14ac:dyDescent="0.25">
      <c r="A26" s="52"/>
      <c r="B26" s="92"/>
      <c r="C26" s="101"/>
      <c r="D26" s="48"/>
      <c r="E26" s="49"/>
      <c r="F26" s="116"/>
      <c r="G26" s="48"/>
      <c r="H26" s="49"/>
      <c r="I26" s="49"/>
      <c r="J26" s="116"/>
      <c r="K26" s="47"/>
      <c r="L26" s="116"/>
      <c r="M26" s="77"/>
      <c r="N26" s="60" t="str">
        <f t="shared" ref="N26:N28" si="36">IF($B26="","",X26+S26+AD26)</f>
        <v/>
      </c>
      <c r="O26" s="60" t="str">
        <f t="shared" ref="O26:O28" si="37">IF($B26="","",U26+AA26+AF26)</f>
        <v/>
      </c>
      <c r="P26" s="87" t="str">
        <f t="shared" ref="P26:P28" si="38">IF($B26="","",SUM(AI26:AL26))</f>
        <v/>
      </c>
      <c r="Q26" s="63" t="str">
        <f t="shared" ref="Q26:R32" si="39">IF($B26="","",V26+AB26+AG26)</f>
        <v/>
      </c>
      <c r="R26" s="61" t="str">
        <f t="shared" si="39"/>
        <v/>
      </c>
      <c r="S26" s="28">
        <f>IF($D26=0,0,(ROUND(HLOOKUP("VS"&amp;D26,'Lohnband VS'!$A$2:$V$102,$E26+2,0)*1*ROUND($F26,4)/5,2)*5))</f>
        <v>0</v>
      </c>
      <c r="T26" s="28">
        <f>MIN(25%*S26,Beiträge!$K$2)</f>
        <v>0</v>
      </c>
      <c r="U26" s="28">
        <f t="shared" si="4"/>
        <v>0</v>
      </c>
      <c r="V26" s="28" t="e">
        <f t="shared" si="5"/>
        <v>#VALUE!</v>
      </c>
      <c r="W26" s="28" t="e">
        <f t="shared" si="6"/>
        <v>#VALUE!</v>
      </c>
      <c r="X26" s="28">
        <f>IF($G26=0,0,(ROUND(HLOOKUP("VS"&amp;G26,'Lohnband VS'!$A$2:$V$102,$H26+2,0)*1*Y26%*ROUND($J26,4)/5,2)*5))</f>
        <v>0</v>
      </c>
      <c r="Y26" s="28">
        <f t="shared" si="7"/>
        <v>100</v>
      </c>
      <c r="Z26" s="28">
        <f>MIN(25%*X26,Beiträge!$K$2)</f>
        <v>0</v>
      </c>
      <c r="AA26" s="28">
        <f t="shared" si="13"/>
        <v>0</v>
      </c>
      <c r="AB26" s="28" t="e">
        <f t="shared" si="8"/>
        <v>#VALUE!</v>
      </c>
      <c r="AC26" s="28" t="e">
        <f t="shared" si="9"/>
        <v>#VALUE!</v>
      </c>
      <c r="AD26" s="28">
        <f t="shared" si="10"/>
        <v>0</v>
      </c>
      <c r="AE26" s="28">
        <f>MIN(25%*AD26,Beiträge!$K$2)</f>
        <v>0</v>
      </c>
      <c r="AF26" s="28">
        <f t="shared" si="11"/>
        <v>0</v>
      </c>
      <c r="AG26" s="28" t="e">
        <f t="shared" si="14"/>
        <v>#VALUE!</v>
      </c>
      <c r="AH26" s="28" t="e">
        <f t="shared" si="12"/>
        <v>#VALUE!</v>
      </c>
      <c r="AI26" s="88" t="str">
        <f>IF(B26="","",IF(B26&lt;0,0,IF(C26="+",VLOOKUP(ABS(B26),Beiträge!$A$4:$J$57,7,0),VLOOKUP(ABS(B26),Beiträge!$A$4:$C$57,3,0))))</f>
        <v/>
      </c>
      <c r="AJ26" s="88" t="str">
        <f>IF(B26="","",VLOOKUP(ABS(B26),Beiträge!$A$4:$D$57,4,0))</f>
        <v/>
      </c>
      <c r="AK26" s="88" t="str">
        <f>IF(B26="","",VLOOKUP(ABS(B26),Beiträge!$A$4:$G$57,5,0))</f>
        <v/>
      </c>
      <c r="AL26" s="88" t="str">
        <f>IF(B26="","",VLOOKUP(ABS(B26),Beiträge!$A$4:$H$57,6,0))</f>
        <v/>
      </c>
      <c r="AM26" s="88" t="str">
        <f>IF(B26="","",IF(B26&lt;0,0,VLOOKUP(ABS(B26),Beiträge!$A$4:$J$57,7,0)))</f>
        <v/>
      </c>
      <c r="AN26" s="88" t="str">
        <f>IF(B26="","",VLOOKUP(ABS(B26),Beiträge!$A$4:$J$57,8,0))</f>
        <v/>
      </c>
      <c r="AO26" s="88" t="str">
        <f>IF(B26="","",VLOOKUP(ABS(B26),Beiträge!$A$4:$J$57,9,0))</f>
        <v/>
      </c>
      <c r="AP26" s="88" t="str">
        <f>IF(B26="","",VLOOKUP(ABS(B26),Beiträge!$A$4:$J$57,10,0))</f>
        <v/>
      </c>
      <c r="AQ26" s="88"/>
      <c r="AR26" s="88"/>
      <c r="AS26" s="88"/>
      <c r="AT26" s="61"/>
    </row>
    <row r="27" spans="1:46" s="11" customFormat="1" x14ac:dyDescent="0.25">
      <c r="A27" s="52"/>
      <c r="B27" s="92"/>
      <c r="C27" s="101"/>
      <c r="D27" s="48"/>
      <c r="E27" s="49"/>
      <c r="F27" s="116"/>
      <c r="G27" s="48"/>
      <c r="H27" s="49"/>
      <c r="I27" s="49"/>
      <c r="J27" s="116"/>
      <c r="K27" s="47"/>
      <c r="L27" s="116"/>
      <c r="M27" s="77"/>
      <c r="N27" s="60" t="str">
        <f t="shared" si="36"/>
        <v/>
      </c>
      <c r="O27" s="60" t="str">
        <f t="shared" si="37"/>
        <v/>
      </c>
      <c r="P27" s="87" t="str">
        <f t="shared" si="38"/>
        <v/>
      </c>
      <c r="Q27" s="63" t="str">
        <f>IF($B27="","",V27+AB27+AG27)</f>
        <v/>
      </c>
      <c r="R27" s="61" t="str">
        <f>IF($B27="","",W27+AC27+AH27)</f>
        <v/>
      </c>
      <c r="S27" s="28">
        <f>IF($D27=0,0,(ROUND(HLOOKUP("VS"&amp;D27,'Lohnband VS'!$A$2:$V$102,$E27+2,0)*1*ROUND($F27,4)/5,2)*5))</f>
        <v>0</v>
      </c>
      <c r="T27" s="28">
        <f>MIN(25%*S27,Beiträge!$K$2)</f>
        <v>0</v>
      </c>
      <c r="U27" s="28">
        <f>IF($D27=0,0,ROUND(($S27-T27)/5,2)*5)</f>
        <v>0</v>
      </c>
      <c r="V27" s="28" t="e">
        <f>ROUND((AI27)*$U27/12/5,2)*5+ROUND(AJ27*$U27/12/5,2)*5+ROUND(AK27*$U27/12/5,2)*5+ROUND(AL27*$U27/12/5,2)*5</f>
        <v>#VALUE!</v>
      </c>
      <c r="W27" s="28" t="e">
        <f>ROUND((AM27)*$U27/12/5,2)*5+ROUND(AN27*$U27/12/5,2)*5+ROUND(AO27*$U27/12/5,2)*5+ROUND(AP27*$U27/12/5,2)*5</f>
        <v>#VALUE!</v>
      </c>
      <c r="X27" s="28">
        <f>IF($G27=0,0,(ROUND(HLOOKUP("VS"&amp;G27,'Lohnband VS'!$A$2:$V$102,$H27+2,0)*1*Y27%*ROUND($J27,4)/5,2)*5))</f>
        <v>0</v>
      </c>
      <c r="Y27" s="28">
        <f>IF(I27&lt;&gt;0,I27,100)</f>
        <v>100</v>
      </c>
      <c r="Z27" s="28">
        <f>MIN(25%*X27,Beiträge!$K$2)</f>
        <v>0</v>
      </c>
      <c r="AA27" s="28">
        <f>IF($G27=0,0,ROUND(($X27-Z27)/5,2)*5)</f>
        <v>0</v>
      </c>
      <c r="AB27" s="28" t="e">
        <f>ROUND(($AI27)*AA27/12/5,2)*5+ROUND($AJ27*AA27/12/5,2)*5+ROUND($AK27*AA27/12/5,2)*5+ROUND($AL27*AA27/12/5,2)*5</f>
        <v>#VALUE!</v>
      </c>
      <c r="AC27" s="28" t="e">
        <f>ROUND(($AM27)*AA27/12/5,2)*5+ROUND($AN27*AA27/12/5,2)*5+ROUND($AO27*AA27/12/5,2)*5+ROUND($AP27*AA27/12/5,2)*5</f>
        <v>#VALUE!</v>
      </c>
      <c r="AD27" s="28">
        <f t="shared" si="10"/>
        <v>0</v>
      </c>
      <c r="AE27" s="28">
        <f>MIN(25%*AD27,Beiträge!$K$2)</f>
        <v>0</v>
      </c>
      <c r="AF27" s="28">
        <f>IF(N27=0,0,ROUND(($AD27-AE27)/5,2)*5)</f>
        <v>0</v>
      </c>
      <c r="AG27" s="28" t="e">
        <f>ROUND(($AI27)*AF27/12/5,2)*5+ROUND($AJ27*AF27/12/5,2)*5+ROUND($AK27*AF27/12/5,2)*5+ROUND($AL27*AF27/12/5,2)*5</f>
        <v>#VALUE!</v>
      </c>
      <c r="AH27" s="28" t="e">
        <f>ROUND(($AM27)*AF27/12/5,2)*5+ROUND($AN27*AF27/12/5,2)*5+ROUND($AO27*AF27/12/5,2)*5+ROUND($AP27*AF27/12/5,2)*5</f>
        <v>#VALUE!</v>
      </c>
      <c r="AI27" s="88" t="str">
        <f>IF(B27="","",IF(B27&lt;0,0,IF(C27="+",VLOOKUP(ABS(B27),Beiträge!$A$4:$J$57,7,0),VLOOKUP(ABS(B27),Beiträge!$A$4:$C$57,3,0))))</f>
        <v/>
      </c>
      <c r="AJ27" s="88" t="str">
        <f>IF(B27="","",VLOOKUP(ABS(B27),Beiträge!$A$4:$D$57,4,0))</f>
        <v/>
      </c>
      <c r="AK27" s="88" t="str">
        <f>IF(B27="","",VLOOKUP(ABS(B27),Beiträge!$A$4:$G$57,5,0))</f>
        <v/>
      </c>
      <c r="AL27" s="88" t="str">
        <f>IF(B27="","",VLOOKUP(ABS(B27),Beiträge!$A$4:$H$57,6,0))</f>
        <v/>
      </c>
      <c r="AM27" s="88" t="str">
        <f>IF(B27="","",IF(B27&lt;0,0,VLOOKUP(ABS(B27),Beiträge!$A$4:$J$57,7,0)))</f>
        <v/>
      </c>
      <c r="AN27" s="88" t="str">
        <f>IF(B27="","",VLOOKUP(ABS(B27),Beiträge!$A$4:$J$57,8,0))</f>
        <v/>
      </c>
      <c r="AO27" s="88" t="str">
        <f>IF(B27="","",VLOOKUP(ABS(B27),Beiträge!$A$4:$J$57,9,0))</f>
        <v/>
      </c>
      <c r="AP27" s="88" t="str">
        <f>IF(B27="","",VLOOKUP(ABS(B27),Beiträge!$A$4:$J$57,10,0))</f>
        <v/>
      </c>
      <c r="AQ27" s="88"/>
      <c r="AR27" s="88"/>
      <c r="AS27" s="88"/>
      <c r="AT27" s="61"/>
    </row>
    <row r="28" spans="1:46" s="11" customFormat="1" x14ac:dyDescent="0.25">
      <c r="A28" s="52"/>
      <c r="B28" s="92"/>
      <c r="C28" s="101"/>
      <c r="D28" s="48"/>
      <c r="E28" s="49"/>
      <c r="F28" s="116"/>
      <c r="G28" s="48"/>
      <c r="H28" s="49"/>
      <c r="I28" s="49"/>
      <c r="J28" s="116"/>
      <c r="K28" s="47"/>
      <c r="L28" s="116"/>
      <c r="M28" s="77"/>
      <c r="N28" s="60" t="str">
        <f t="shared" si="36"/>
        <v/>
      </c>
      <c r="O28" s="60" t="str">
        <f t="shared" si="37"/>
        <v/>
      </c>
      <c r="P28" s="87" t="str">
        <f t="shared" si="38"/>
        <v/>
      </c>
      <c r="Q28" s="63" t="str">
        <f t="shared" si="39"/>
        <v/>
      </c>
      <c r="R28" s="61" t="str">
        <f t="shared" si="39"/>
        <v/>
      </c>
      <c r="S28" s="28">
        <f>IF($D28=0,0,(ROUND(HLOOKUP("VS"&amp;D28,'Lohnband VS'!$A$2:$V$102,$E28+2,0)*1*ROUND($F28,4)/5,2)*5))</f>
        <v>0</v>
      </c>
      <c r="T28" s="28">
        <f>MIN(25%*S28,Beiträge!$K$2)</f>
        <v>0</v>
      </c>
      <c r="U28" s="28">
        <f t="shared" si="4"/>
        <v>0</v>
      </c>
      <c r="V28" s="28" t="e">
        <f t="shared" si="5"/>
        <v>#VALUE!</v>
      </c>
      <c r="W28" s="28" t="e">
        <f t="shared" si="6"/>
        <v>#VALUE!</v>
      </c>
      <c r="X28" s="28">
        <f>IF($G28=0,0,(ROUND(HLOOKUP("VS"&amp;G28,'Lohnband VS'!$A$2:$V$102,$H28+2,0)*1*Y28%*ROUND($J28,4)/5,2)*5))</f>
        <v>0</v>
      </c>
      <c r="Y28" s="28">
        <f t="shared" si="7"/>
        <v>100</v>
      </c>
      <c r="Z28" s="28"/>
      <c r="AA28" s="28">
        <f t="shared" si="13"/>
        <v>0</v>
      </c>
      <c r="AB28" s="28" t="e">
        <f t="shared" si="8"/>
        <v>#VALUE!</v>
      </c>
      <c r="AC28" s="28" t="e">
        <f t="shared" si="9"/>
        <v>#VALUE!</v>
      </c>
      <c r="AD28" s="28">
        <f t="shared" si="10"/>
        <v>0</v>
      </c>
      <c r="AE28" s="28">
        <f>MIN(25%*AD28,Beiträge!$K$2)</f>
        <v>0</v>
      </c>
      <c r="AF28" s="28">
        <f t="shared" si="11"/>
        <v>0</v>
      </c>
      <c r="AG28" s="28" t="e">
        <f t="shared" si="14"/>
        <v>#VALUE!</v>
      </c>
      <c r="AH28" s="28" t="e">
        <f t="shared" si="12"/>
        <v>#VALUE!</v>
      </c>
      <c r="AI28" s="88" t="str">
        <f>IF(B28="","",IF(B28&lt;0,0,IF(C28="+",VLOOKUP(ABS(B28),Beiträge!$A$4:$J$57,7,0),VLOOKUP(ABS(B28),Beiträge!$A$4:$C$57,3,0))))</f>
        <v/>
      </c>
      <c r="AJ28" s="88" t="str">
        <f>IF(B28="","",VLOOKUP(ABS(B28),Beiträge!$A$4:$D$57,4,0))</f>
        <v/>
      </c>
      <c r="AK28" s="88" t="str">
        <f>IF(B28="","",VLOOKUP(ABS(B28),Beiträge!$A$4:$G$57,5,0))</f>
        <v/>
      </c>
      <c r="AL28" s="88" t="str">
        <f>IF(B28="","",VLOOKUP(ABS(B28),Beiträge!$A$4:$H$57,6,0))</f>
        <v/>
      </c>
      <c r="AM28" s="88" t="str">
        <f>IF(B28="","",IF(B28&lt;0,0,VLOOKUP(ABS(B28),Beiträge!$A$4:$J$57,7,0)))</f>
        <v/>
      </c>
      <c r="AN28" s="88" t="str">
        <f>IF(B28="","",VLOOKUP(ABS(B28),Beiträge!$A$4:$J$57,8,0))</f>
        <v/>
      </c>
      <c r="AO28" s="88" t="str">
        <f>IF(B28="","",VLOOKUP(ABS(B28),Beiträge!$A$4:$J$57,9,0))</f>
        <v/>
      </c>
      <c r="AP28" s="88" t="str">
        <f>IF(B28="","",VLOOKUP(ABS(B28),Beiträge!$A$4:$J$57,10,0))</f>
        <v/>
      </c>
      <c r="AQ28" s="88"/>
      <c r="AR28" s="88"/>
      <c r="AS28" s="88"/>
      <c r="AT28" s="61"/>
    </row>
    <row r="29" spans="1:46" s="39" customFormat="1" x14ac:dyDescent="0.25">
      <c r="A29" s="70" t="s">
        <v>92</v>
      </c>
      <c r="B29" s="6"/>
      <c r="C29" s="6"/>
      <c r="D29" s="40"/>
      <c r="E29" s="41"/>
      <c r="F29" s="117"/>
      <c r="G29" s="40"/>
      <c r="J29" s="117"/>
      <c r="K29" s="44"/>
      <c r="L29" s="117"/>
      <c r="M29" s="76"/>
      <c r="Q29" s="71"/>
      <c r="R29" s="38"/>
      <c r="S29" s="28"/>
      <c r="T29" s="28"/>
      <c r="U29" s="28"/>
      <c r="V29" s="28"/>
      <c r="W29" s="28"/>
      <c r="X29" s="28"/>
      <c r="Y29" s="28"/>
      <c r="Z29" s="28">
        <f>MIN(25%*X29,Beiträge!$K$2)</f>
        <v>0</v>
      </c>
      <c r="AA29" s="28"/>
      <c r="AB29" s="28"/>
      <c r="AC29" s="28"/>
      <c r="AD29" s="28"/>
      <c r="AE29" s="28"/>
      <c r="AF29" s="28"/>
      <c r="AG29" s="28"/>
      <c r="AH29" s="2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38"/>
    </row>
    <row r="30" spans="1:46" s="11" customFormat="1" x14ac:dyDescent="0.25">
      <c r="A30" s="52"/>
      <c r="B30" s="92"/>
      <c r="C30" s="101"/>
      <c r="D30" s="48"/>
      <c r="E30" s="49"/>
      <c r="F30" s="116"/>
      <c r="G30" s="48"/>
      <c r="H30" s="49"/>
      <c r="I30" s="49"/>
      <c r="J30" s="116"/>
      <c r="K30" s="47"/>
      <c r="L30" s="116"/>
      <c r="M30" s="77"/>
      <c r="N30" s="60" t="str">
        <f t="shared" ref="N30:N32" si="40">IF($B30="","",X30+S30+AD30)</f>
        <v/>
      </c>
      <c r="O30" s="60" t="str">
        <f t="shared" ref="O30:O32" si="41">IF($B30="","",U30+AA30+AF30)</f>
        <v/>
      </c>
      <c r="P30" s="87" t="str">
        <f t="shared" ref="P30:P32" si="42">IF($B30="","",SUM(AI30:AL30))</f>
        <v/>
      </c>
      <c r="Q30" s="63" t="str">
        <f t="shared" si="39"/>
        <v/>
      </c>
      <c r="R30" s="61" t="str">
        <f t="shared" si="39"/>
        <v/>
      </c>
      <c r="S30" s="28">
        <f>IF($D30=0,0,(ROUND(HLOOKUP("VS"&amp;D30,'Lohnband VS'!$A$2:$V$102,$E30+2,0)*1*ROUND($F30,4)/5,2)*5))</f>
        <v>0</v>
      </c>
      <c r="T30" s="28">
        <f>MIN(25%*S30,Beiträge!$K$2)</f>
        <v>0</v>
      </c>
      <c r="U30" s="28">
        <f t="shared" si="4"/>
        <v>0</v>
      </c>
      <c r="V30" s="28" t="e">
        <f t="shared" si="5"/>
        <v>#VALUE!</v>
      </c>
      <c r="W30" s="28" t="e">
        <f t="shared" si="6"/>
        <v>#VALUE!</v>
      </c>
      <c r="X30" s="28">
        <f>IF($G30=0,0,(ROUND(HLOOKUP("VS"&amp;G30,'Lohnband VS'!$A$2:$V$102,$H30+2,0)*1*Y30%*ROUND($J30,4)/5,2)*5))</f>
        <v>0</v>
      </c>
      <c r="Y30" s="28">
        <f t="shared" si="7"/>
        <v>100</v>
      </c>
      <c r="Z30" s="28">
        <f>MIN(25%*X30,Beiträge!$K$2)</f>
        <v>0</v>
      </c>
      <c r="AA30" s="28">
        <f t="shared" si="13"/>
        <v>0</v>
      </c>
      <c r="AB30" s="28" t="e">
        <f t="shared" si="8"/>
        <v>#VALUE!</v>
      </c>
      <c r="AC30" s="28" t="e">
        <f t="shared" si="9"/>
        <v>#VALUE!</v>
      </c>
      <c r="AD30" s="28">
        <f t="shared" si="10"/>
        <v>0</v>
      </c>
      <c r="AE30" s="28">
        <f>MIN(25%*AD30,Beiträge!$K$2)</f>
        <v>0</v>
      </c>
      <c r="AF30" s="28">
        <f t="shared" si="11"/>
        <v>0</v>
      </c>
      <c r="AG30" s="28" t="e">
        <f t="shared" si="14"/>
        <v>#VALUE!</v>
      </c>
      <c r="AH30" s="28" t="e">
        <f t="shared" si="12"/>
        <v>#VALUE!</v>
      </c>
      <c r="AI30" s="88" t="str">
        <f>IF(B30="","",IF(B30&lt;0,0,IF(C30="+",VLOOKUP(ABS(B30),Beiträge!$A$4:$J$57,7,0),VLOOKUP(ABS(B30),Beiträge!$A$4:$C$57,3,0))))</f>
        <v/>
      </c>
      <c r="AJ30" s="88" t="str">
        <f>IF(B30="","",VLOOKUP(ABS(B30),Beiträge!$A$4:$D$57,4,0))</f>
        <v/>
      </c>
      <c r="AK30" s="88" t="str">
        <f>IF(B30="","",VLOOKUP(ABS(B30),Beiträge!$A$4:$G$57,5,0))</f>
        <v/>
      </c>
      <c r="AL30" s="88" t="str">
        <f>IF(B30="","",VLOOKUP(ABS(B30),Beiträge!$A$4:$H$57,6,0))</f>
        <v/>
      </c>
      <c r="AM30" s="88" t="str">
        <f>IF(B30="","",IF(B30&lt;0,0,VLOOKUP(ABS(B30),Beiträge!$A$4:$J$57,7,0)))</f>
        <v/>
      </c>
      <c r="AN30" s="88" t="str">
        <f>IF(B30="","",VLOOKUP(ABS(B30),Beiträge!$A$4:$J$57,8,0))</f>
        <v/>
      </c>
      <c r="AO30" s="88" t="str">
        <f>IF(B30="","",VLOOKUP(ABS(B30),Beiträge!$A$4:$J$57,9,0))</f>
        <v/>
      </c>
      <c r="AP30" s="88" t="str">
        <f>IF(B30="","",VLOOKUP(ABS(B30),Beiträge!$A$4:$J$57,10,0))</f>
        <v/>
      </c>
      <c r="AQ30" s="88"/>
      <c r="AR30" s="88"/>
      <c r="AS30" s="88"/>
      <c r="AT30" s="61"/>
    </row>
    <row r="31" spans="1:46" s="11" customFormat="1" x14ac:dyDescent="0.25">
      <c r="A31" s="52"/>
      <c r="B31" s="92"/>
      <c r="C31" s="101"/>
      <c r="D31" s="48"/>
      <c r="E31" s="49"/>
      <c r="F31" s="116"/>
      <c r="G31" s="48"/>
      <c r="H31" s="49"/>
      <c r="I31" s="49"/>
      <c r="J31" s="116"/>
      <c r="K31" s="47"/>
      <c r="L31" s="116"/>
      <c r="M31" s="77"/>
      <c r="N31" s="60" t="str">
        <f t="shared" si="40"/>
        <v/>
      </c>
      <c r="O31" s="60" t="str">
        <f t="shared" si="41"/>
        <v/>
      </c>
      <c r="P31" s="87" t="str">
        <f t="shared" si="42"/>
        <v/>
      </c>
      <c r="Q31" s="63" t="str">
        <f>IF($B31="","",V31+AB31+AG31)</f>
        <v/>
      </c>
      <c r="R31" s="61" t="str">
        <f>IF($B31="","",W31+AC31+AH31)</f>
        <v/>
      </c>
      <c r="S31" s="28">
        <f>IF($D31=0,0,(ROUND(HLOOKUP("VS"&amp;D31,'Lohnband VS'!$A$2:$V$102,$E31+2,0)*1*ROUND($F31,4)/5,2)*5))</f>
        <v>0</v>
      </c>
      <c r="T31" s="28">
        <f>MIN(25%*S31,Beiträge!$K$2)</f>
        <v>0</v>
      </c>
      <c r="U31" s="28">
        <f>IF($D31=0,0,ROUND(($S31-T31)/5,2)*5)</f>
        <v>0</v>
      </c>
      <c r="V31" s="28" t="e">
        <f>ROUND((AI31)*$U31/12/5,2)*5+ROUND(AJ31*$U31/12/5,2)*5+ROUND(AK31*$U31/12/5,2)*5+ROUND(AL31*$U31/12/5,2)*5</f>
        <v>#VALUE!</v>
      </c>
      <c r="W31" s="28" t="e">
        <f>ROUND((AM31)*$U31/12/5,2)*5+ROUND(AN31*$U31/12/5,2)*5+ROUND(AO31*$U31/12/5,2)*5+ROUND(AP31*$U31/12/5,2)*5</f>
        <v>#VALUE!</v>
      </c>
      <c r="X31" s="28">
        <f>IF($G31=0,0,(ROUND(HLOOKUP("VS"&amp;G31,'Lohnband VS'!$A$2:$V$102,$H31+2,0)*1*Y31%*ROUND($J31,4)/5,2)*5))</f>
        <v>0</v>
      </c>
      <c r="Y31" s="28">
        <f>IF(I31&lt;&gt;0,I31,100)</f>
        <v>100</v>
      </c>
      <c r="Z31" s="28">
        <f>MIN(25%*X31,Beiträge!$K$2)</f>
        <v>0</v>
      </c>
      <c r="AA31" s="28">
        <f>IF($G31=0,0,ROUND(($X31-Z31)/5,2)*5)</f>
        <v>0</v>
      </c>
      <c r="AB31" s="28" t="e">
        <f>ROUND(($AI31)*AA31/12/5,2)*5+ROUND($AJ31*AA31/12/5,2)*5+ROUND($AK31*AA31/12/5,2)*5+ROUND($AL31*AA31/12/5,2)*5</f>
        <v>#VALUE!</v>
      </c>
      <c r="AC31" s="28" t="e">
        <f>ROUND(($AM31)*AA31/12/5,2)*5+ROUND($AN31*AA31/12/5,2)*5+ROUND($AO31*AA31/12/5,2)*5+ROUND($AP31*AA31/12/5,2)*5</f>
        <v>#VALUE!</v>
      </c>
      <c r="AD31" s="28">
        <f t="shared" si="10"/>
        <v>0</v>
      </c>
      <c r="AE31" s="28">
        <f>MIN(25%*AD31,Beiträge!$K$2)</f>
        <v>0</v>
      </c>
      <c r="AF31" s="28">
        <f>IF(N31=0,0,ROUND(($AD31-AE31)/5,2)*5)</f>
        <v>0</v>
      </c>
      <c r="AG31" s="28" t="e">
        <f>ROUND(($AI31)*AF31/12/5,2)*5+ROUND($AJ31*AF31/12/5,2)*5+ROUND($AK31*AF31/12/5,2)*5+ROUND($AL31*AF31/12/5,2)*5</f>
        <v>#VALUE!</v>
      </c>
      <c r="AH31" s="28" t="e">
        <f>ROUND(($AM31)*AF31/12/5,2)*5+ROUND($AN31*AF31/12/5,2)*5+ROUND($AO31*AF31/12/5,2)*5+ROUND($AP31*AF31/12/5,2)*5</f>
        <v>#VALUE!</v>
      </c>
      <c r="AI31" s="88" t="str">
        <f>IF(B31="","",IF(B31&lt;0,0,IF(C31="+",VLOOKUP(ABS(B31),Beiträge!$A$4:$J$57,7,0),VLOOKUP(ABS(B31),Beiträge!$A$4:$C$57,3,0))))</f>
        <v/>
      </c>
      <c r="AJ31" s="88" t="str">
        <f>IF(B31="","",VLOOKUP(ABS(B31),Beiträge!$A$4:$D$57,4,0))</f>
        <v/>
      </c>
      <c r="AK31" s="88" t="str">
        <f>IF(B31="","",VLOOKUP(ABS(B31),Beiträge!$A$4:$G$57,5,0))</f>
        <v/>
      </c>
      <c r="AL31" s="88" t="str">
        <f>IF(B31="","",VLOOKUP(ABS(B31),Beiträge!$A$4:$H$57,6,0))</f>
        <v/>
      </c>
      <c r="AM31" s="88" t="str">
        <f>IF(B31="","",IF(B31&lt;0,0,VLOOKUP(ABS(B31),Beiträge!$A$4:$J$57,7,0)))</f>
        <v/>
      </c>
      <c r="AN31" s="88" t="str">
        <f>IF(B31="","",VLOOKUP(ABS(B31),Beiträge!$A$4:$J$57,8,0))</f>
        <v/>
      </c>
      <c r="AO31" s="88" t="str">
        <f>IF(B31="","",VLOOKUP(ABS(B31),Beiträge!$A$4:$J$57,9,0))</f>
        <v/>
      </c>
      <c r="AP31" s="88" t="str">
        <f>IF(B31="","",VLOOKUP(ABS(B31),Beiträge!$A$4:$J$57,10,0))</f>
        <v/>
      </c>
      <c r="AQ31" s="88"/>
      <c r="AR31" s="88"/>
      <c r="AS31" s="88"/>
      <c r="AT31" s="61"/>
    </row>
    <row r="32" spans="1:46" s="11" customFormat="1" x14ac:dyDescent="0.25">
      <c r="A32" s="52"/>
      <c r="B32" s="92"/>
      <c r="C32" s="101"/>
      <c r="D32" s="48"/>
      <c r="E32" s="49"/>
      <c r="F32" s="116"/>
      <c r="G32" s="48"/>
      <c r="H32" s="49"/>
      <c r="I32" s="49"/>
      <c r="J32" s="116"/>
      <c r="K32" s="47"/>
      <c r="L32" s="116"/>
      <c r="M32" s="77"/>
      <c r="N32" s="60" t="str">
        <f t="shared" si="40"/>
        <v/>
      </c>
      <c r="O32" s="60" t="str">
        <f t="shared" si="41"/>
        <v/>
      </c>
      <c r="P32" s="87" t="str">
        <f t="shared" si="42"/>
        <v/>
      </c>
      <c r="Q32" s="63" t="str">
        <f t="shared" si="39"/>
        <v/>
      </c>
      <c r="R32" s="61" t="str">
        <f t="shared" si="39"/>
        <v/>
      </c>
      <c r="S32" s="28">
        <f>IF($D32=0,0,(ROUND(HLOOKUP("VS"&amp;D32,'Lohnband VS'!$A$2:$V$102,$E32+2,0)*1*ROUND($F32,4)/5,2)*5))</f>
        <v>0</v>
      </c>
      <c r="T32" s="28">
        <f>MIN(25%*S32,Beiträge!$K$2)</f>
        <v>0</v>
      </c>
      <c r="U32" s="28">
        <f t="shared" si="4"/>
        <v>0</v>
      </c>
      <c r="V32" s="28" t="e">
        <f t="shared" si="5"/>
        <v>#VALUE!</v>
      </c>
      <c r="W32" s="28" t="e">
        <f t="shared" si="6"/>
        <v>#VALUE!</v>
      </c>
      <c r="X32" s="28">
        <f>IF($G32=0,0,(ROUND(HLOOKUP("VS"&amp;G32,'Lohnband VS'!$A$2:$V$102,$H32+2,0)*1*Y32%*ROUND($J32,4)/5,2)*5))</f>
        <v>0</v>
      </c>
      <c r="Y32" s="28">
        <f t="shared" si="7"/>
        <v>100</v>
      </c>
      <c r="Z32" s="28">
        <f>MIN(25%*X32,Beiträge!$K$2)</f>
        <v>0</v>
      </c>
      <c r="AA32" s="28">
        <f t="shared" si="13"/>
        <v>0</v>
      </c>
      <c r="AB32" s="28" t="e">
        <f t="shared" si="8"/>
        <v>#VALUE!</v>
      </c>
      <c r="AC32" s="28" t="e">
        <f t="shared" si="9"/>
        <v>#VALUE!</v>
      </c>
      <c r="AD32" s="28">
        <f t="shared" si="10"/>
        <v>0</v>
      </c>
      <c r="AE32" s="28">
        <f>MIN(25%*AD32,Beiträge!$K$2)</f>
        <v>0</v>
      </c>
      <c r="AF32" s="28">
        <f t="shared" si="11"/>
        <v>0</v>
      </c>
      <c r="AG32" s="28" t="e">
        <f t="shared" si="14"/>
        <v>#VALUE!</v>
      </c>
      <c r="AH32" s="28" t="e">
        <f t="shared" si="12"/>
        <v>#VALUE!</v>
      </c>
      <c r="AI32" s="88" t="str">
        <f>IF(B32="","",IF(B32&lt;0,0,IF(C32="+",VLOOKUP(ABS(B32),Beiträge!$A$4:$J$57,7,0),VLOOKUP(ABS(B32),Beiträge!$A$4:$C$57,3,0))))</f>
        <v/>
      </c>
      <c r="AJ32" s="88" t="str">
        <f>IF(B32="","",VLOOKUP(ABS(B32),Beiträge!$A$4:$D$57,4,0))</f>
        <v/>
      </c>
      <c r="AK32" s="88" t="str">
        <f>IF(B32="","",VLOOKUP(ABS(B32),Beiträge!$A$4:$G$57,5,0))</f>
        <v/>
      </c>
      <c r="AL32" s="88" t="str">
        <f>IF(B32="","",VLOOKUP(ABS(B32),Beiträge!$A$4:$H$57,6,0))</f>
        <v/>
      </c>
      <c r="AM32" s="88" t="str">
        <f>IF(B32="","",IF(B32&lt;0,0,VLOOKUP(ABS(B32),Beiträge!$A$4:$J$57,7,0)))</f>
        <v/>
      </c>
      <c r="AN32" s="88" t="str">
        <f>IF(B32="","",VLOOKUP(ABS(B32),Beiträge!$A$4:$J$57,8,0))</f>
        <v/>
      </c>
      <c r="AO32" s="88" t="str">
        <f>IF(B32="","",VLOOKUP(ABS(B32),Beiträge!$A$4:$J$57,9,0))</f>
        <v/>
      </c>
      <c r="AP32" s="88" t="str">
        <f>IF(B32="","",VLOOKUP(ABS(B32),Beiträge!$A$4:$J$57,10,0))</f>
        <v/>
      </c>
      <c r="AQ32" s="88"/>
      <c r="AR32" s="88"/>
      <c r="AS32" s="88"/>
      <c r="AT32" s="61"/>
    </row>
    <row r="33" spans="1:46" s="39" customFormat="1" x14ac:dyDescent="0.25">
      <c r="A33" s="103"/>
      <c r="B33" s="104"/>
      <c r="C33" s="104"/>
      <c r="D33" s="41"/>
      <c r="E33" s="41"/>
      <c r="F33" s="117"/>
      <c r="J33" s="117"/>
      <c r="K33" s="44"/>
      <c r="L33" s="117"/>
      <c r="M33" s="76"/>
      <c r="Q33" s="71"/>
      <c r="R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38"/>
    </row>
    <row r="34" spans="1:46" s="11" customFormat="1" x14ac:dyDescent="0.25">
      <c r="A34" s="52"/>
      <c r="B34" s="92"/>
      <c r="C34" s="101"/>
      <c r="D34" s="48"/>
      <c r="E34" s="49"/>
      <c r="F34" s="116"/>
      <c r="G34" s="48"/>
      <c r="H34" s="49"/>
      <c r="I34" s="49"/>
      <c r="J34" s="116"/>
      <c r="K34" s="47"/>
      <c r="L34" s="116"/>
      <c r="M34" s="77"/>
      <c r="N34" s="60"/>
      <c r="O34" s="60"/>
      <c r="P34" s="87"/>
      <c r="Q34" s="63" t="str">
        <f t="shared" ref="Q34:Q36" si="43">IF($B34="","",V34+AB34+AG34)</f>
        <v/>
      </c>
      <c r="R34" s="61" t="str">
        <f t="shared" ref="R34:R36" si="44">IF($B34="","",W34+AC34+AH34)</f>
        <v/>
      </c>
      <c r="S34" s="28">
        <f>IF($D34=0,0,(ROUND(HLOOKUP("VS"&amp;D34,'Lohnband VS'!$A$2:$V$102,$E34+2,0)*1*ROUND($F34,4)/5,2)*5))</f>
        <v>0</v>
      </c>
      <c r="T34" s="28"/>
      <c r="U34" s="28"/>
      <c r="V34" s="28"/>
      <c r="W34" s="28"/>
      <c r="X34" s="28">
        <f>IF($G34=0,0,(ROUND(HLOOKUP("VS"&amp;G34,'Lohnband VS'!$A$2:$V$102,$H34+2,0)*1*Y34%*ROUND($J34,4)/5,2)*5))</f>
        <v>0</v>
      </c>
      <c r="Y34" s="28">
        <f t="shared" si="7"/>
        <v>100</v>
      </c>
      <c r="Z34" s="28">
        <f>MIN(25%*X34,Beiträge!$K$2)</f>
        <v>0</v>
      </c>
      <c r="AA34" s="28"/>
      <c r="AB34" s="28"/>
      <c r="AC34" s="28"/>
      <c r="AD34" s="28">
        <f t="shared" si="10"/>
        <v>0</v>
      </c>
      <c r="AE34" s="28"/>
      <c r="AF34" s="28"/>
      <c r="AG34" s="28"/>
      <c r="AH34" s="28"/>
      <c r="AI34" s="88" t="str">
        <f>IF(B$34="","",IF(B$34&lt;0,0,IF(C$34="+",VLOOKUP(ABS(B$34),Beiträge!$A$4:$J$57,7,0),VLOOKUP(ABS(B$34),Beiträge!$A$4:$C$57,3,0))))</f>
        <v/>
      </c>
      <c r="AJ34" s="88" t="str">
        <f>IF(B$34="","",VLOOKUP(ABS(B$34),Beiträge!$A$4:$D$57,4,0))</f>
        <v/>
      </c>
      <c r="AK34" s="88" t="str">
        <f>IF(B$34="","",VLOOKUP(ABS(B$34),Beiträge!$A$4:$G$57,5,0))</f>
        <v/>
      </c>
      <c r="AL34" s="88" t="str">
        <f>IF(B$34="","",VLOOKUP(ABS(B$34),Beiträge!$A$4:$H$57,6,0))</f>
        <v/>
      </c>
      <c r="AM34" s="88" t="str">
        <f>IF(B$34="","",IF(B34&lt;0,0,VLOOKUP(ABS(B$34),Beiträge!$A$4:$J$57,7,0)))</f>
        <v/>
      </c>
      <c r="AN34" s="88" t="str">
        <f>IF(B$34="","",VLOOKUP(ABS(B$34),Beiträge!$A$4:$J$57,8,0))</f>
        <v/>
      </c>
      <c r="AO34" s="88" t="str">
        <f>IF(B$34="","",VLOOKUP(ABS(B$34),Beiträge!$A$4:$J$57,9,0))</f>
        <v/>
      </c>
      <c r="AP34" s="88" t="str">
        <f>IF(B$34="","",VLOOKUP(ABS(B$34),Beiträge!$A$4:$J$57,10,0))</f>
        <v/>
      </c>
      <c r="AQ34" s="28">
        <f>+S34+Z34+AD34</f>
        <v>0</v>
      </c>
      <c r="AR34" s="28">
        <f>MIN(25%*AQ34,Beiträge!$K$2)</f>
        <v>0</v>
      </c>
      <c r="AS34" s="28">
        <f>IF($D$34=0,0,ROUND((AQ34-AR34)/5,2)*5)</f>
        <v>0</v>
      </c>
      <c r="AT34" s="61"/>
    </row>
    <row r="35" spans="1:46" s="11" customFormat="1" x14ac:dyDescent="0.25">
      <c r="A35" s="52"/>
      <c r="B35" s="92"/>
      <c r="C35" s="101"/>
      <c r="D35" s="48"/>
      <c r="E35" s="49"/>
      <c r="F35" s="116"/>
      <c r="G35" s="48"/>
      <c r="H35" s="49"/>
      <c r="I35" s="49"/>
      <c r="J35" s="116"/>
      <c r="K35" s="47"/>
      <c r="L35" s="116"/>
      <c r="M35" s="77"/>
      <c r="N35" s="60"/>
      <c r="O35" s="60"/>
      <c r="P35" s="87"/>
      <c r="Q35" s="63" t="str">
        <f>IF($B35="","",V35+AB35+AG35)</f>
        <v/>
      </c>
      <c r="R35" s="61" t="str">
        <f>IF($B35="","",W35+AC35+AH35)</f>
        <v/>
      </c>
      <c r="S35" s="28">
        <f>IF($D35=0,0,(ROUND(HLOOKUP("VS"&amp;D35,'Lohnband VS'!$A$2:$V$102,$E35+2,0)*1*ROUND($F35,4)/5,2)*5))</f>
        <v>0</v>
      </c>
      <c r="T35" s="28"/>
      <c r="U35" s="28"/>
      <c r="V35" s="28"/>
      <c r="W35" s="28"/>
      <c r="X35" s="28">
        <f>IF($G35=0,0,(ROUND(HLOOKUP("VS"&amp;G35,'Lohnband VS'!$A$2:$V$102,$H35+2,0)*1*Y35%*ROUND($J35,4)/5,2)*5))</f>
        <v>0</v>
      </c>
      <c r="Y35" s="28">
        <f t="shared" si="7"/>
        <v>100</v>
      </c>
      <c r="Z35" s="28">
        <f>MIN(25%*X35,Beiträge!$K$2)</f>
        <v>0</v>
      </c>
      <c r="AA35" s="28"/>
      <c r="AB35" s="28"/>
      <c r="AC35" s="28"/>
      <c r="AD35" s="28">
        <f t="shared" si="10"/>
        <v>0</v>
      </c>
      <c r="AE35" s="28"/>
      <c r="AF35" s="28"/>
      <c r="AG35" s="28"/>
      <c r="AH35" s="28"/>
      <c r="AI35" s="88" t="str">
        <f>IF(B$34="","",IF(B$34&lt;0,0,IF(C$34="+",VLOOKUP(ABS(B$34),Beiträge!$A$4:$J$57,7,0),VLOOKUP(ABS(B$34),Beiträge!$A$4:$C$57,3,0))))</f>
        <v/>
      </c>
      <c r="AJ35" s="88" t="str">
        <f>IF(B$34="","",VLOOKUP(ABS(B$34),Beiträge!$A$4:$D$57,4,0))</f>
        <v/>
      </c>
      <c r="AK35" s="88" t="str">
        <f>IF(B$34="","",VLOOKUP(ABS(B$34),Beiträge!$A$4:$G$57,5,0))</f>
        <v/>
      </c>
      <c r="AL35" s="88" t="str">
        <f>IF(B$34="","",VLOOKUP(ABS(B$34),Beiträge!$A$4:$H$57,6,0))</f>
        <v/>
      </c>
      <c r="AM35" s="88" t="str">
        <f>IF(B$34="","",IF(B35&lt;0,0,VLOOKUP(ABS(B$34),Beiträge!$A$4:$J$57,7,0)))</f>
        <v/>
      </c>
      <c r="AN35" s="88" t="str">
        <f>IF(B$34="","",VLOOKUP(ABS(B$34),Beiträge!$A$4:$J$57,8,0))</f>
        <v/>
      </c>
      <c r="AO35" s="88" t="str">
        <f>IF(B$34="","",VLOOKUP(ABS(B$34),Beiträge!$A$4:$J$57,9,0))</f>
        <v/>
      </c>
      <c r="AP35" s="88" t="str">
        <f>IF(B$34="","",VLOOKUP(ABS(B$34),Beiträge!$A$4:$J$57,10,0))</f>
        <v/>
      </c>
      <c r="AQ35" s="28">
        <f>+S35+Z35+AD35</f>
        <v>0</v>
      </c>
      <c r="AR35" s="28">
        <f>MIN(25%*AQ35,Beiträge!$K$2)</f>
        <v>0</v>
      </c>
      <c r="AS35" s="28">
        <f>IF($D$34=0,0,ROUND((AQ35-AR35)/5,2)*5)</f>
        <v>0</v>
      </c>
      <c r="AT35" s="61"/>
    </row>
    <row r="36" spans="1:46" s="11" customFormat="1" x14ac:dyDescent="0.25">
      <c r="A36" s="52"/>
      <c r="B36" s="92"/>
      <c r="C36" s="101"/>
      <c r="D36" s="48"/>
      <c r="E36" s="49"/>
      <c r="F36" s="116"/>
      <c r="G36" s="48"/>
      <c r="H36" s="49"/>
      <c r="I36" s="49"/>
      <c r="J36" s="116"/>
      <c r="K36" s="47"/>
      <c r="L36" s="116"/>
      <c r="M36" s="77"/>
      <c r="N36" s="60"/>
      <c r="O36" s="60"/>
      <c r="P36" s="87"/>
      <c r="Q36" s="63" t="str">
        <f t="shared" ref="Q36" si="45">IF($B36="","",V36+AB36+AG36)</f>
        <v/>
      </c>
      <c r="R36" s="61" t="str">
        <f t="shared" ref="R36" si="46">IF($B36="","",W36+AC36+AH36)</f>
        <v/>
      </c>
      <c r="S36" s="28">
        <f>IF($D36=0,0,(ROUND(HLOOKUP("VS"&amp;D36,'Lohnband VS'!$A$2:$V$102,$E36+2,0)*1*ROUND($F36,4)/5,2)*5))</f>
        <v>0</v>
      </c>
      <c r="T36" s="28"/>
      <c r="U36" s="28"/>
      <c r="V36" s="28"/>
      <c r="W36" s="28"/>
      <c r="X36" s="28">
        <f>IF($G36=0,0,(ROUND(HLOOKUP("VS"&amp;G36,'Lohnband VS'!$A$2:$V$102,$H36+2,0)*1*Y36%*ROUND($J36,4)/5,2)*5))</f>
        <v>0</v>
      </c>
      <c r="Y36" s="28">
        <f t="shared" si="7"/>
        <v>100</v>
      </c>
      <c r="Z36" s="28">
        <f>MIN(25%*X36,Beiträge!$K$2)</f>
        <v>0</v>
      </c>
      <c r="AA36" s="28"/>
      <c r="AB36" s="28"/>
      <c r="AC36" s="28"/>
      <c r="AD36" s="28">
        <f t="shared" si="10"/>
        <v>0</v>
      </c>
      <c r="AE36" s="28"/>
      <c r="AF36" s="28"/>
      <c r="AG36" s="28"/>
      <c r="AH36" s="28"/>
      <c r="AI36" s="88" t="str">
        <f>IF(B$34="","",IF(B$34&lt;0,0,IF(C$34="+",VLOOKUP(ABS(B$34),Beiträge!$A$4:$J$57,7,0),VLOOKUP(ABS(B$34),Beiträge!$A$4:$C$57,3,0))))</f>
        <v/>
      </c>
      <c r="AJ36" s="88" t="str">
        <f>IF(B$34="","",VLOOKUP(ABS(B$34),Beiträge!$A$4:$D$57,4,0))</f>
        <v/>
      </c>
      <c r="AK36" s="88" t="str">
        <f>IF(B$34="","",VLOOKUP(ABS(B$34),Beiträge!$A$4:$G$57,5,0))</f>
        <v/>
      </c>
      <c r="AL36" s="88" t="str">
        <f>IF(B$34="","",VLOOKUP(ABS(B$34),Beiträge!$A$4:$H$57,6,0))</f>
        <v/>
      </c>
      <c r="AM36" s="88" t="str">
        <f>IF(B$34="","",IF(B36&lt;0,0,VLOOKUP(ABS(B$34),Beiträge!$A$4:$J$57,7,0)))</f>
        <v/>
      </c>
      <c r="AN36" s="88" t="str">
        <f>IF(B$34="","",VLOOKUP(ABS(B$34),Beiträge!$A$4:$J$57,8,0))</f>
        <v/>
      </c>
      <c r="AO36" s="88" t="str">
        <f>IF(B$34="","",VLOOKUP(ABS(B$34),Beiträge!$A$4:$J$57,9,0))</f>
        <v/>
      </c>
      <c r="AP36" s="88" t="str">
        <f>IF(B$34="","",VLOOKUP(ABS(B$34),Beiträge!$A$4:$J$57,10,0))</f>
        <v/>
      </c>
      <c r="AQ36" s="28">
        <f>+S36+Z36+AD36</f>
        <v>0</v>
      </c>
      <c r="AR36" s="28">
        <f>MIN(25%*AQ36,Beiträge!$K$2)</f>
        <v>0</v>
      </c>
      <c r="AS36" s="28">
        <f>IF($D$34=0,0,ROUND((AQ36-AR36)/5,2)*5)</f>
        <v>0</v>
      </c>
      <c r="AT36" s="61"/>
    </row>
    <row r="37" spans="1:46" s="11" customFormat="1" x14ac:dyDescent="0.25">
      <c r="A37" s="109"/>
      <c r="B37" s="110"/>
      <c r="C37" s="111"/>
      <c r="D37" s="112"/>
      <c r="E37" s="113"/>
      <c r="F37" s="111"/>
      <c r="G37" s="112"/>
      <c r="H37" s="113"/>
      <c r="I37" s="113"/>
      <c r="J37" s="111"/>
      <c r="K37" s="114"/>
      <c r="L37" s="111"/>
      <c r="M37" s="115"/>
      <c r="N37" s="105" t="str">
        <f>IF(B34="","",SUM(N34:N36))</f>
        <v/>
      </c>
      <c r="O37" s="105" t="str">
        <f>IF($B37="","",U37+AA37+AF37)</f>
        <v/>
      </c>
      <c r="P37" s="106" t="str">
        <f>IF($B37="","",SUM(AI37:AL37))</f>
        <v/>
      </c>
      <c r="Q37" s="107" t="str">
        <f>IF(B34="","",SUM(Q34:Q36))</f>
        <v/>
      </c>
      <c r="R37" s="108" t="str">
        <f>IF(B34="","",SUM(R34:R36))</f>
        <v/>
      </c>
      <c r="S37" s="28"/>
      <c r="T37" s="28"/>
      <c r="U37" s="28"/>
      <c r="V37" s="28" t="e">
        <f>ROUND((AI37)*AS37/12/5,2)*5+ROUND(AJ37*AS37/12/5,2)*5+ROUND(AK37*AS37/12/5,2)*5+ROUND(AL37*AS37/12/5,2)*5</f>
        <v>#VALUE!</v>
      </c>
      <c r="W37" s="28" t="e">
        <f>ROUND((AM37)*AS37/12/5,2)*5+ROUND(AN37*AS37/12/5,2)*5+ROUND(AO37*AS37/12/5,2)*5+ROUND(AP37*AS37/12/5,2)*5</f>
        <v>#VALUE!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88" t="str">
        <f>IF(B$34="","",IF(B$34&lt;0,0,IF(C$34="+",VLOOKUP(ABS(B$34),Beiträge!$A$4:$J$57,7,0),VLOOKUP(ABS(B$34),Beiträge!$A$4:$C$57,3,0))))</f>
        <v/>
      </c>
      <c r="AJ37" s="88" t="str">
        <f>IF(B$34="","",VLOOKUP(ABS(B$34),Beiträge!$A$4:$D$57,4,0))</f>
        <v/>
      </c>
      <c r="AK37" s="88" t="str">
        <f>IF(B$34="","",VLOOKUP(ABS(B$34),Beiträge!$A$4:$G$57,5,0))</f>
        <v/>
      </c>
      <c r="AL37" s="88" t="str">
        <f>IF(B$34="","",VLOOKUP(ABS(B$34),Beiträge!$A$4:$H$57,6,0))</f>
        <v/>
      </c>
      <c r="AM37" s="88" t="str">
        <f>IF(B$34="","",IF(B37&lt;0,0,VLOOKUP(ABS(B$34),Beiträge!$A$4:$J$57,7,0)))</f>
        <v/>
      </c>
      <c r="AN37" s="88" t="str">
        <f>IF(B$34="","",VLOOKUP(ABS(B$34),Beiträge!$A$4:$J$57,8,0))</f>
        <v/>
      </c>
      <c r="AO37" s="88" t="str">
        <f>IF(B$34="","",VLOOKUP(ABS(B$34),Beiträge!$A$4:$J$57,9,0))</f>
        <v/>
      </c>
      <c r="AP37" s="88" t="str">
        <f>IF(B$34="","",VLOOKUP(ABS(B$34),Beiträge!$A$4:$J$57,10,0))</f>
        <v/>
      </c>
      <c r="AQ37" s="28">
        <f>SUM(AQ34:AQ36)</f>
        <v>0</v>
      </c>
      <c r="AR37" s="28">
        <f>MIN(25%*AQ37,Beiträge!$K$2)</f>
        <v>0</v>
      </c>
      <c r="AS37" s="28">
        <f>IF(B34=0,0,ROUND((AQ37-AR37)/5,2)*5)</f>
        <v>0</v>
      </c>
      <c r="AT37" s="61"/>
    </row>
    <row r="38" spans="1:46" s="11" customFormat="1" x14ac:dyDescent="0.25">
      <c r="A38" s="53"/>
      <c r="F38" s="23"/>
      <c r="J38" s="23"/>
      <c r="K38" s="28"/>
      <c r="L38" s="28"/>
      <c r="M38" s="28"/>
      <c r="N38" s="28"/>
      <c r="O38" s="28"/>
      <c r="P38" s="30"/>
      <c r="Q38" s="64"/>
      <c r="V38" s="28"/>
      <c r="W38" s="28"/>
    </row>
    <row r="39" spans="1:46" s="11" customFormat="1" x14ac:dyDescent="0.25">
      <c r="A39" s="53"/>
      <c r="F39" s="23"/>
      <c r="J39" s="23"/>
      <c r="K39" s="28"/>
      <c r="L39" s="28"/>
      <c r="M39" s="28"/>
      <c r="N39" s="28"/>
      <c r="O39" s="28"/>
      <c r="P39" s="30"/>
      <c r="Q39" s="64"/>
      <c r="R39" s="217">
        <f ca="1">TODAY()</f>
        <v>45278</v>
      </c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</row>
    <row r="40" spans="1:46" s="11" customFormat="1" x14ac:dyDescent="0.25">
      <c r="A40" s="53" t="s">
        <v>56</v>
      </c>
      <c r="B40" s="55" t="s">
        <v>57</v>
      </c>
      <c r="C40" s="55"/>
      <c r="F40" s="23"/>
      <c r="J40" s="23"/>
      <c r="K40" s="28"/>
      <c r="L40" s="28"/>
      <c r="M40" s="28"/>
      <c r="N40" s="28"/>
      <c r="O40" s="28"/>
      <c r="P40" s="30"/>
      <c r="Q40" s="64"/>
      <c r="R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T40" s="45"/>
    </row>
    <row r="41" spans="1:46" s="11" customFormat="1" x14ac:dyDescent="0.25">
      <c r="A41" s="53"/>
      <c r="F41" s="23"/>
      <c r="J41" s="23"/>
      <c r="K41" s="28"/>
      <c r="L41" s="28"/>
      <c r="M41" s="28"/>
      <c r="N41" s="28"/>
      <c r="O41" s="28"/>
      <c r="P41" s="30"/>
      <c r="Q41" s="64"/>
      <c r="R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T41" s="45"/>
    </row>
    <row r="43" spans="1:46" s="55" customFormat="1" x14ac:dyDescent="0.25">
      <c r="A43" s="54" t="s">
        <v>83</v>
      </c>
      <c r="F43" s="56"/>
      <c r="J43" s="56"/>
      <c r="K43" s="57"/>
      <c r="L43" s="57"/>
      <c r="M43" s="57"/>
      <c r="N43" s="57"/>
      <c r="O43" s="57"/>
      <c r="P43" s="58"/>
      <c r="Q43" s="65"/>
      <c r="R43" s="59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T43" s="59"/>
    </row>
    <row r="44" spans="1:46" s="55" customFormat="1" x14ac:dyDescent="0.25">
      <c r="A44" s="54" t="s">
        <v>84</v>
      </c>
      <c r="F44" s="56"/>
      <c r="J44" s="56"/>
      <c r="K44" s="57"/>
      <c r="L44" s="57"/>
      <c r="M44" s="57"/>
      <c r="N44" s="57"/>
      <c r="O44" s="57"/>
      <c r="P44" s="58"/>
      <c r="Q44" s="65"/>
      <c r="R44" s="59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T44" s="59"/>
    </row>
    <row r="45" spans="1:46" s="55" customFormat="1" x14ac:dyDescent="0.25">
      <c r="A45" s="54"/>
      <c r="F45" s="56"/>
      <c r="J45" s="56"/>
      <c r="K45" s="57"/>
      <c r="L45" s="57"/>
      <c r="M45" s="57"/>
      <c r="N45" s="57"/>
      <c r="O45" s="57"/>
      <c r="P45" s="58"/>
      <c r="Q45" s="65"/>
      <c r="R45" s="59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T45" s="59"/>
    </row>
    <row r="46" spans="1:46" s="55" customFormat="1" x14ac:dyDescent="0.25">
      <c r="A46" s="54"/>
      <c r="F46" s="56"/>
      <c r="J46" s="56"/>
      <c r="K46" s="57"/>
      <c r="L46" s="57"/>
      <c r="M46" s="57"/>
      <c r="N46" s="57"/>
      <c r="O46" s="57"/>
      <c r="P46" s="58"/>
      <c r="Q46" s="65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T46" s="59"/>
    </row>
    <row r="47" spans="1:46" s="11" customFormat="1" x14ac:dyDescent="0.25">
      <c r="A47" s="53"/>
      <c r="F47" s="23"/>
      <c r="J47" s="23"/>
      <c r="K47" s="28"/>
      <c r="L47" s="28"/>
      <c r="M47" s="28"/>
      <c r="N47" s="28"/>
      <c r="O47" s="28"/>
      <c r="P47" s="30"/>
      <c r="Q47" s="64"/>
      <c r="R47" s="45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T47" s="45"/>
    </row>
    <row r="48" spans="1:46" s="11" customFormat="1" x14ac:dyDescent="0.25">
      <c r="A48" s="53"/>
      <c r="F48" s="23"/>
      <c r="J48" s="23"/>
      <c r="K48" s="28"/>
      <c r="L48" s="28"/>
      <c r="M48" s="28"/>
      <c r="N48" s="28"/>
      <c r="O48" s="28"/>
      <c r="P48" s="30"/>
      <c r="Q48" s="64"/>
      <c r="R48" s="45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T48" s="45"/>
    </row>
    <row r="49" spans="1:46" s="11" customFormat="1" x14ac:dyDescent="0.25">
      <c r="A49" s="53"/>
      <c r="F49" s="23"/>
      <c r="J49" s="23"/>
      <c r="K49" s="28"/>
      <c r="L49" s="28"/>
      <c r="M49" s="28"/>
      <c r="N49" s="28"/>
      <c r="O49" s="28"/>
      <c r="P49" s="30"/>
      <c r="Q49" s="64"/>
      <c r="R49" s="45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T49" s="45"/>
    </row>
    <row r="50" spans="1:46" s="11" customFormat="1" x14ac:dyDescent="0.25">
      <c r="A50" s="53"/>
      <c r="F50" s="23"/>
      <c r="J50" s="23"/>
      <c r="K50" s="23"/>
      <c r="L50" s="23"/>
      <c r="M50" s="23"/>
      <c r="N50" s="28"/>
      <c r="O50" s="28"/>
      <c r="P50" s="30"/>
      <c r="Q50" s="64"/>
      <c r="R50" s="45"/>
      <c r="AT50" s="45"/>
    </row>
    <row r="51" spans="1:46" x14ac:dyDescent="0.25">
      <c r="B51" s="11"/>
      <c r="C51" s="11"/>
      <c r="D51" s="11"/>
      <c r="E51" s="11"/>
      <c r="F51" s="23"/>
      <c r="G51" s="11"/>
      <c r="H51" s="11"/>
      <c r="I51" s="11"/>
      <c r="J51" s="23"/>
    </row>
  </sheetData>
  <mergeCells count="9">
    <mergeCell ref="R39:AT39"/>
    <mergeCell ref="B1:J1"/>
    <mergeCell ref="X3:AA3"/>
    <mergeCell ref="AD3:AF3"/>
    <mergeCell ref="G2:J2"/>
    <mergeCell ref="D2:F2"/>
    <mergeCell ref="K2:L2"/>
    <mergeCell ref="S3:U3"/>
    <mergeCell ref="O2:R2"/>
  </mergeCells>
  <phoneticPr fontId="0" type="noConversion"/>
  <dataValidations count="5">
    <dataValidation type="whole" allowBlank="1" showInputMessage="1" showErrorMessage="1" error="nur -99 bis +99 möglich" sqref="B6:B37">
      <formula1>-99</formula1>
      <formula2>99</formula2>
    </dataValidation>
    <dataValidation type="whole" allowBlank="1" showInputMessage="1" showErrorMessage="1" error="nur 2 bis 8 möglich" sqref="D37">
      <formula1>2</formula1>
      <formula2>8</formula2>
    </dataValidation>
    <dataValidation type="whole" allowBlank="1" showInputMessage="1" showErrorMessage="1" error="nur 0 bis 48 möglich" sqref="E34:E37 H6:H36 E6:E32">
      <formula1>0</formula1>
      <formula2>48</formula2>
    </dataValidation>
    <dataValidation type="whole" allowBlank="1" showInputMessage="1" showErrorMessage="1" error="nur 1 bis 6 möglich" sqref="D6:D36">
      <formula1>1</formula1>
      <formula2>6</formula2>
    </dataValidation>
    <dataValidation type="whole" allowBlank="1" showInputMessage="1" showErrorMessage="1" error="nur 1 bis 6 mögöoch" sqref="G34:G36 G6:G32">
      <formula1>1</formula1>
      <formula2>6</formula2>
    </dataValidation>
  </dataValidations>
  <pageMargins left="0.27559055118110237" right="0.15748031496062992" top="0.27559055118110237" bottom="0.27559055118110237" header="0.15748031496062992" footer="0.1574803149606299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1"/>
  <sheetViews>
    <sheetView zoomScaleNormal="100" workbookViewId="0">
      <selection activeCell="A34" sqref="A34"/>
    </sheetView>
  </sheetViews>
  <sheetFormatPr baseColWidth="10" defaultRowHeight="13.2" x14ac:dyDescent="0.25"/>
  <cols>
    <col min="1" max="1" width="13.44140625" style="146" customWidth="1"/>
    <col min="2" max="2" width="6.109375" style="120" customWidth="1"/>
    <col min="3" max="3" width="5.109375" style="120" bestFit="1" customWidth="1"/>
    <col min="4" max="4" width="6.109375" style="120" customWidth="1"/>
    <col min="5" max="5" width="5.6640625" style="120" bestFit="1" customWidth="1"/>
    <col min="6" max="6" width="8.21875" style="119" bestFit="1" customWidth="1"/>
    <col min="7" max="7" width="6.109375" style="120" customWidth="1"/>
    <col min="8" max="8" width="5.6640625" style="120" bestFit="1" customWidth="1"/>
    <col min="9" max="9" width="3.5546875" style="120" customWidth="1"/>
    <col min="10" max="10" width="8.21875" style="119" bestFit="1" customWidth="1"/>
    <col min="11" max="11" width="9.6640625" style="119" customWidth="1"/>
    <col min="12" max="12" width="8.21875" style="119" bestFit="1" customWidth="1"/>
    <col min="13" max="13" width="8.109375" style="119" bestFit="1" customWidth="1"/>
    <col min="14" max="14" width="9.88671875" style="120" bestFit="1" customWidth="1"/>
    <col min="15" max="15" width="11.5546875" style="120"/>
    <col min="16" max="16" width="9.6640625" style="120" bestFit="1" customWidth="1"/>
    <col min="17" max="17" width="13.88671875" style="121" customWidth="1"/>
    <col min="18" max="18" width="9" style="122" customWidth="1"/>
    <col min="19" max="20" width="9.88671875" style="120" hidden="1" customWidth="1"/>
    <col min="21" max="21" width="11.33203125" style="120" hidden="1" customWidth="1"/>
    <col min="22" max="23" width="7.88671875" style="120" hidden="1" customWidth="1"/>
    <col min="24" max="26" width="9.88671875" style="120" hidden="1" customWidth="1"/>
    <col min="27" max="27" width="11.33203125" style="120" hidden="1" customWidth="1"/>
    <col min="28" max="29" width="7.88671875" style="120" hidden="1" customWidth="1"/>
    <col min="30" max="31" width="9.88671875" style="120" hidden="1" customWidth="1"/>
    <col min="32" max="32" width="11.33203125" style="120" hidden="1" customWidth="1"/>
    <col min="33" max="34" width="7.88671875" style="120" hidden="1" customWidth="1"/>
    <col min="35" max="35" width="7.21875" style="120" hidden="1" customWidth="1"/>
    <col min="36" max="38" width="6.33203125" style="120" hidden="1" customWidth="1"/>
    <col min="39" max="42" width="7.33203125" style="120" hidden="1" customWidth="1"/>
    <col min="43" max="45" width="12.21875" style="120" hidden="1" customWidth="1"/>
    <col min="46" max="46" width="1.33203125" style="122" customWidth="1"/>
    <col min="47" max="16384" width="11.5546875" style="120"/>
  </cols>
  <sheetData>
    <row r="1" spans="1:46" x14ac:dyDescent="0.25">
      <c r="A1" s="157" t="s">
        <v>59</v>
      </c>
      <c r="B1" s="236" t="s">
        <v>86</v>
      </c>
      <c r="C1" s="236"/>
      <c r="D1" s="236"/>
      <c r="E1" s="236"/>
      <c r="F1" s="236"/>
      <c r="G1" s="236"/>
      <c r="H1" s="236"/>
      <c r="I1" s="236"/>
      <c r="J1" s="236"/>
      <c r="K1" s="158"/>
      <c r="L1" s="158"/>
      <c r="M1" s="158"/>
      <c r="N1" s="159"/>
      <c r="O1" s="159"/>
      <c r="P1" s="159"/>
      <c r="Q1" s="160"/>
      <c r="R1" s="161">
        <v>2023</v>
      </c>
      <c r="S1" s="123"/>
      <c r="T1" s="123"/>
    </row>
    <row r="2" spans="1:46" ht="21" x14ac:dyDescent="0.25">
      <c r="A2" s="162" t="s">
        <v>48</v>
      </c>
      <c r="B2" s="163" t="s">
        <v>26</v>
      </c>
      <c r="C2" s="163" t="s">
        <v>81</v>
      </c>
      <c r="D2" s="237" t="s">
        <v>45</v>
      </c>
      <c r="E2" s="238"/>
      <c r="F2" s="239"/>
      <c r="G2" s="237" t="s">
        <v>46</v>
      </c>
      <c r="H2" s="240"/>
      <c r="I2" s="240"/>
      <c r="J2" s="239"/>
      <c r="K2" s="241" t="s">
        <v>47</v>
      </c>
      <c r="L2" s="242"/>
      <c r="M2" s="164"/>
      <c r="N2" s="165"/>
      <c r="O2" s="243" t="s">
        <v>43</v>
      </c>
      <c r="P2" s="244"/>
      <c r="Q2" s="244"/>
      <c r="R2" s="245"/>
      <c r="AT2" s="124"/>
    </row>
    <row r="3" spans="1:46" s="130" customFormat="1" ht="40.950000000000003" customHeight="1" x14ac:dyDescent="0.25">
      <c r="A3" s="166"/>
      <c r="B3" s="167" t="s">
        <v>75</v>
      </c>
      <c r="C3" s="167" t="s">
        <v>80</v>
      </c>
      <c r="D3" s="168" t="s">
        <v>85</v>
      </c>
      <c r="E3" s="169" t="s">
        <v>77</v>
      </c>
      <c r="F3" s="170" t="s">
        <v>41</v>
      </c>
      <c r="G3" s="168" t="s">
        <v>85</v>
      </c>
      <c r="H3" s="169" t="s">
        <v>77</v>
      </c>
      <c r="I3" s="169" t="s">
        <v>89</v>
      </c>
      <c r="J3" s="170" t="s">
        <v>41</v>
      </c>
      <c r="K3" s="171" t="s">
        <v>44</v>
      </c>
      <c r="L3" s="170" t="s">
        <v>42</v>
      </c>
      <c r="M3" s="172" t="s">
        <v>60</v>
      </c>
      <c r="N3" s="165" t="s">
        <v>58</v>
      </c>
      <c r="O3" s="165" t="s">
        <v>25</v>
      </c>
      <c r="P3" s="165" t="s">
        <v>74</v>
      </c>
      <c r="Q3" s="173" t="s">
        <v>39</v>
      </c>
      <c r="R3" s="174" t="s">
        <v>38</v>
      </c>
      <c r="S3" s="246" t="s">
        <v>35</v>
      </c>
      <c r="T3" s="246"/>
      <c r="U3" s="246"/>
      <c r="V3" s="126"/>
      <c r="W3" s="126"/>
      <c r="X3" s="233" t="s">
        <v>36</v>
      </c>
      <c r="Y3" s="233"/>
      <c r="Z3" s="233"/>
      <c r="AA3" s="233"/>
      <c r="AB3" s="127"/>
      <c r="AC3" s="127"/>
      <c r="AD3" s="234" t="s">
        <v>37</v>
      </c>
      <c r="AE3" s="234"/>
      <c r="AF3" s="234"/>
      <c r="AG3" s="128"/>
      <c r="AH3" s="128"/>
      <c r="AI3" s="129" t="s">
        <v>69</v>
      </c>
      <c r="AJ3" s="129"/>
      <c r="AK3" s="129"/>
      <c r="AL3" s="129"/>
      <c r="AM3" s="129" t="s">
        <v>31</v>
      </c>
      <c r="AN3" s="129"/>
      <c r="AO3" s="129"/>
      <c r="AP3" s="129"/>
      <c r="AQ3" s="129" t="s">
        <v>67</v>
      </c>
      <c r="AR3" s="129" t="s">
        <v>79</v>
      </c>
      <c r="AS3" s="129" t="s">
        <v>66</v>
      </c>
      <c r="AT3" s="125"/>
    </row>
    <row r="4" spans="1:46" s="131" customFormat="1" x14ac:dyDescent="0.25">
      <c r="A4" s="175"/>
      <c r="B4" s="176"/>
      <c r="C4" s="176"/>
      <c r="D4" s="177"/>
      <c r="E4" s="178"/>
      <c r="F4" s="179"/>
      <c r="G4" s="176"/>
      <c r="H4" s="176"/>
      <c r="I4" s="176"/>
      <c r="J4" s="180"/>
      <c r="K4" s="181"/>
      <c r="L4" s="179"/>
      <c r="M4" s="182"/>
      <c r="N4" s="176"/>
      <c r="O4" s="176"/>
      <c r="P4" s="176"/>
      <c r="Q4" s="183"/>
      <c r="R4" s="184"/>
      <c r="S4" s="133" t="s">
        <v>67</v>
      </c>
      <c r="T4" s="134" t="s">
        <v>79</v>
      </c>
      <c r="U4" s="133" t="s">
        <v>66</v>
      </c>
      <c r="V4" s="133" t="s">
        <v>69</v>
      </c>
      <c r="W4" s="133" t="s">
        <v>31</v>
      </c>
      <c r="X4" s="133" t="s">
        <v>67</v>
      </c>
      <c r="Y4" s="133" t="s">
        <v>68</v>
      </c>
      <c r="Z4" s="134" t="s">
        <v>79</v>
      </c>
      <c r="AA4" s="133" t="s">
        <v>66</v>
      </c>
      <c r="AB4" s="133" t="s">
        <v>69</v>
      </c>
      <c r="AC4" s="133" t="s">
        <v>31</v>
      </c>
      <c r="AD4" s="133" t="s">
        <v>67</v>
      </c>
      <c r="AE4" s="134" t="s">
        <v>79</v>
      </c>
      <c r="AF4" s="133" t="s">
        <v>66</v>
      </c>
      <c r="AG4" s="133" t="s">
        <v>69</v>
      </c>
      <c r="AH4" s="133" t="s">
        <v>31</v>
      </c>
      <c r="AI4" s="133" t="s">
        <v>70</v>
      </c>
      <c r="AJ4" s="133" t="s">
        <v>71</v>
      </c>
      <c r="AK4" s="133" t="s">
        <v>72</v>
      </c>
      <c r="AL4" s="133" t="s">
        <v>73</v>
      </c>
      <c r="AM4" s="133" t="s">
        <v>70</v>
      </c>
      <c r="AN4" s="133" t="s">
        <v>71</v>
      </c>
      <c r="AO4" s="133" t="s">
        <v>72</v>
      </c>
      <c r="AP4" s="133" t="s">
        <v>73</v>
      </c>
      <c r="AQ4" s="133"/>
      <c r="AR4" s="133"/>
      <c r="AS4" s="133"/>
      <c r="AT4" s="132"/>
    </row>
    <row r="5" spans="1:46" s="131" customFormat="1" ht="13.5" customHeight="1" x14ac:dyDescent="0.25">
      <c r="A5" s="185" t="s">
        <v>49</v>
      </c>
      <c r="B5" s="186"/>
      <c r="C5" s="186"/>
      <c r="D5" s="177"/>
      <c r="E5" s="178"/>
      <c r="F5" s="187"/>
      <c r="G5" s="176"/>
      <c r="H5" s="176"/>
      <c r="I5" s="176"/>
      <c r="J5" s="188"/>
      <c r="K5" s="181"/>
      <c r="L5" s="179"/>
      <c r="M5" s="182"/>
      <c r="N5" s="176"/>
      <c r="O5" s="176"/>
      <c r="P5" s="176"/>
      <c r="Q5" s="183"/>
      <c r="R5" s="184"/>
      <c r="AT5" s="132"/>
    </row>
    <row r="6" spans="1:46" s="138" customFormat="1" x14ac:dyDescent="0.25">
      <c r="A6" s="189" t="s">
        <v>34</v>
      </c>
      <c r="B6" s="190">
        <v>95</v>
      </c>
      <c r="C6" s="191"/>
      <c r="D6" s="192">
        <v>2</v>
      </c>
      <c r="E6" s="193">
        <v>3</v>
      </c>
      <c r="F6" s="194">
        <v>1</v>
      </c>
      <c r="G6" s="192"/>
      <c r="H6" s="193"/>
      <c r="I6" s="193"/>
      <c r="J6" s="194"/>
      <c r="K6" s="195"/>
      <c r="L6" s="194"/>
      <c r="M6" s="196"/>
      <c r="N6" s="197">
        <v>78219.7</v>
      </c>
      <c r="O6" s="197">
        <v>58664.799999999996</v>
      </c>
      <c r="P6" s="198">
        <v>9.169999999999999E-2</v>
      </c>
      <c r="Q6" s="199">
        <v>448.30000000000007</v>
      </c>
      <c r="R6" s="200">
        <v>570.95000000000005</v>
      </c>
      <c r="S6" s="136">
        <v>94471.650000000009</v>
      </c>
      <c r="T6" s="136">
        <v>21510</v>
      </c>
      <c r="U6" s="136">
        <v>72961.649999999994</v>
      </c>
      <c r="V6" s="136">
        <v>664.55000000000007</v>
      </c>
      <c r="W6" s="136">
        <v>846.35</v>
      </c>
      <c r="X6" s="136">
        <v>0</v>
      </c>
      <c r="Y6" s="136">
        <v>100</v>
      </c>
      <c r="Z6" s="136">
        <v>0</v>
      </c>
      <c r="AA6" s="136">
        <v>0</v>
      </c>
      <c r="AB6" s="136">
        <v>0</v>
      </c>
      <c r="AC6" s="136">
        <v>0</v>
      </c>
      <c r="AD6" s="136">
        <v>0</v>
      </c>
      <c r="AE6" s="136">
        <v>0</v>
      </c>
      <c r="AF6" s="136">
        <v>0</v>
      </c>
      <c r="AG6" s="136">
        <v>0</v>
      </c>
      <c r="AH6" s="136">
        <v>0</v>
      </c>
      <c r="AI6" s="137">
        <v>9.9000000000000005E-2</v>
      </c>
      <c r="AJ6" s="137">
        <v>8.9999999999999993E-3</v>
      </c>
      <c r="AK6" s="137">
        <v>1.2999999999999999E-3</v>
      </c>
      <c r="AL6" s="137">
        <v>0</v>
      </c>
      <c r="AM6" s="137">
        <v>0.126</v>
      </c>
      <c r="AN6" s="137">
        <v>1.15E-2</v>
      </c>
      <c r="AO6" s="137">
        <v>1.6999999999999999E-3</v>
      </c>
      <c r="AP6" s="137">
        <v>0</v>
      </c>
      <c r="AQ6" s="137"/>
      <c r="AR6" s="137"/>
      <c r="AS6" s="137"/>
      <c r="AT6" s="135"/>
    </row>
    <row r="7" spans="1:46" s="138" customFormat="1" x14ac:dyDescent="0.25">
      <c r="A7" s="189"/>
      <c r="B7" s="190"/>
      <c r="C7" s="191"/>
      <c r="D7" s="192"/>
      <c r="E7" s="193"/>
      <c r="F7" s="194"/>
      <c r="G7" s="192"/>
      <c r="H7" s="193"/>
      <c r="I7" s="193"/>
      <c r="J7" s="194"/>
      <c r="K7" s="201"/>
      <c r="L7" s="194"/>
      <c r="M7" s="196"/>
      <c r="N7" s="197" t="s">
        <v>62</v>
      </c>
      <c r="O7" s="197" t="s">
        <v>62</v>
      </c>
      <c r="P7" s="198" t="s">
        <v>62</v>
      </c>
      <c r="Q7" s="199" t="s">
        <v>62</v>
      </c>
      <c r="R7" s="200" t="s">
        <v>62</v>
      </c>
      <c r="S7" s="136">
        <v>0</v>
      </c>
      <c r="T7" s="136">
        <v>0</v>
      </c>
      <c r="U7" s="136">
        <v>0</v>
      </c>
      <c r="V7" s="136" t="e">
        <v>#VALUE!</v>
      </c>
      <c r="W7" s="136" t="e">
        <v>#VALUE!</v>
      </c>
      <c r="X7" s="136">
        <v>0</v>
      </c>
      <c r="Y7" s="136">
        <v>100</v>
      </c>
      <c r="Z7" s="136">
        <v>0</v>
      </c>
      <c r="AA7" s="136">
        <v>0</v>
      </c>
      <c r="AB7" s="136" t="e">
        <v>#VALUE!</v>
      </c>
      <c r="AC7" s="136" t="e">
        <v>#VALUE!</v>
      </c>
      <c r="AD7" s="136">
        <v>0</v>
      </c>
      <c r="AE7" s="136">
        <v>0</v>
      </c>
      <c r="AF7" s="136">
        <v>0</v>
      </c>
      <c r="AG7" s="136" t="e">
        <v>#VALUE!</v>
      </c>
      <c r="AH7" s="136" t="e">
        <v>#VALUE!</v>
      </c>
      <c r="AI7" s="137" t="s">
        <v>62</v>
      </c>
      <c r="AJ7" s="137" t="s">
        <v>62</v>
      </c>
      <c r="AK7" s="137" t="s">
        <v>62</v>
      </c>
      <c r="AL7" s="137" t="s">
        <v>62</v>
      </c>
      <c r="AM7" s="137" t="s">
        <v>62</v>
      </c>
      <c r="AN7" s="137" t="s">
        <v>62</v>
      </c>
      <c r="AO7" s="137" t="s">
        <v>62</v>
      </c>
      <c r="AP7" s="137" t="s">
        <v>62</v>
      </c>
      <c r="AQ7" s="137"/>
      <c r="AR7" s="137"/>
      <c r="AS7" s="137"/>
      <c r="AT7" s="135"/>
    </row>
    <row r="8" spans="1:46" s="138" customFormat="1" x14ac:dyDescent="0.25">
      <c r="A8" s="189" t="s">
        <v>76</v>
      </c>
      <c r="B8" s="190">
        <v>-95</v>
      </c>
      <c r="C8" s="191"/>
      <c r="D8" s="192">
        <v>2</v>
      </c>
      <c r="E8" s="193">
        <v>3</v>
      </c>
      <c r="F8" s="194">
        <v>1</v>
      </c>
      <c r="G8" s="192"/>
      <c r="H8" s="193"/>
      <c r="I8" s="193"/>
      <c r="J8" s="194"/>
      <c r="K8" s="201"/>
      <c r="L8" s="194"/>
      <c r="M8" s="196"/>
      <c r="N8" s="197">
        <v>78219.7</v>
      </c>
      <c r="O8" s="197">
        <v>58664.799999999996</v>
      </c>
      <c r="P8" s="198">
        <v>1.03E-2</v>
      </c>
      <c r="Q8" s="199">
        <v>50.35</v>
      </c>
      <c r="R8" s="200">
        <v>64.5</v>
      </c>
      <c r="S8" s="136">
        <v>94471.650000000009</v>
      </c>
      <c r="T8" s="136">
        <v>21510</v>
      </c>
      <c r="U8" s="136">
        <v>72961.649999999994</v>
      </c>
      <c r="V8" s="136">
        <v>62.599999999999994</v>
      </c>
      <c r="W8" s="136">
        <v>80.25</v>
      </c>
      <c r="X8" s="136">
        <v>0</v>
      </c>
      <c r="Y8" s="136">
        <v>100</v>
      </c>
      <c r="Z8" s="136">
        <v>0</v>
      </c>
      <c r="AA8" s="136">
        <v>0</v>
      </c>
      <c r="AB8" s="136">
        <v>0</v>
      </c>
      <c r="AC8" s="136">
        <v>0</v>
      </c>
      <c r="AD8" s="136">
        <v>0</v>
      </c>
      <c r="AE8" s="136">
        <v>0</v>
      </c>
      <c r="AF8" s="136">
        <v>0</v>
      </c>
      <c r="AG8" s="136">
        <v>0</v>
      </c>
      <c r="AH8" s="136">
        <v>0</v>
      </c>
      <c r="AI8" s="137">
        <v>0</v>
      </c>
      <c r="AJ8" s="137">
        <v>8.9999999999999993E-3</v>
      </c>
      <c r="AK8" s="137">
        <v>1.2999999999999999E-3</v>
      </c>
      <c r="AL8" s="137">
        <v>0</v>
      </c>
      <c r="AM8" s="137">
        <v>0</v>
      </c>
      <c r="AN8" s="137">
        <v>1.15E-2</v>
      </c>
      <c r="AO8" s="137">
        <v>1.6999999999999999E-3</v>
      </c>
      <c r="AP8" s="137">
        <v>0</v>
      </c>
      <c r="AQ8" s="137"/>
      <c r="AR8" s="137"/>
      <c r="AS8" s="137"/>
      <c r="AT8" s="135"/>
    </row>
    <row r="9" spans="1:46" s="138" customFormat="1" x14ac:dyDescent="0.25">
      <c r="A9" s="189"/>
      <c r="B9" s="190"/>
      <c r="C9" s="191"/>
      <c r="D9" s="192"/>
      <c r="E9" s="193"/>
      <c r="F9" s="194"/>
      <c r="G9" s="192"/>
      <c r="H9" s="193"/>
      <c r="I9" s="193"/>
      <c r="J9" s="194"/>
      <c r="K9" s="201"/>
      <c r="L9" s="194"/>
      <c r="M9" s="196"/>
      <c r="N9" s="197" t="s">
        <v>62</v>
      </c>
      <c r="O9" s="197" t="s">
        <v>62</v>
      </c>
      <c r="P9" s="198" t="s">
        <v>62</v>
      </c>
      <c r="Q9" s="199" t="s">
        <v>62</v>
      </c>
      <c r="R9" s="200" t="s">
        <v>62</v>
      </c>
      <c r="S9" s="136">
        <v>0</v>
      </c>
      <c r="T9" s="136">
        <v>0</v>
      </c>
      <c r="U9" s="136">
        <v>0</v>
      </c>
      <c r="V9" s="136" t="e">
        <v>#VALUE!</v>
      </c>
      <c r="W9" s="136" t="e">
        <v>#VALUE!</v>
      </c>
      <c r="X9" s="136">
        <v>0</v>
      </c>
      <c r="Y9" s="136">
        <v>100</v>
      </c>
      <c r="Z9" s="136">
        <v>0</v>
      </c>
      <c r="AA9" s="136">
        <v>0</v>
      </c>
      <c r="AB9" s="136" t="e">
        <v>#VALUE!</v>
      </c>
      <c r="AC9" s="136" t="e">
        <v>#VALUE!</v>
      </c>
      <c r="AD9" s="136">
        <v>0</v>
      </c>
      <c r="AE9" s="136">
        <v>0</v>
      </c>
      <c r="AF9" s="136">
        <v>0</v>
      </c>
      <c r="AG9" s="136" t="e">
        <v>#VALUE!</v>
      </c>
      <c r="AH9" s="136" t="e">
        <v>#VALUE!</v>
      </c>
      <c r="AI9" s="137" t="s">
        <v>62</v>
      </c>
      <c r="AJ9" s="137" t="s">
        <v>62</v>
      </c>
      <c r="AK9" s="137" t="s">
        <v>62</v>
      </c>
      <c r="AL9" s="137" t="s">
        <v>62</v>
      </c>
      <c r="AM9" s="137" t="s">
        <v>62</v>
      </c>
      <c r="AN9" s="137" t="s">
        <v>62</v>
      </c>
      <c r="AO9" s="137" t="s">
        <v>62</v>
      </c>
      <c r="AP9" s="137" t="s">
        <v>62</v>
      </c>
      <c r="AQ9" s="137"/>
      <c r="AR9" s="137"/>
      <c r="AS9" s="137"/>
      <c r="AT9" s="135"/>
    </row>
    <row r="10" spans="1:46" s="131" customFormat="1" x14ac:dyDescent="0.25">
      <c r="A10" s="185" t="s">
        <v>50</v>
      </c>
      <c r="B10" s="186"/>
      <c r="C10" s="186"/>
      <c r="D10" s="177"/>
      <c r="E10" s="178"/>
      <c r="F10" s="202"/>
      <c r="G10" s="176"/>
      <c r="H10" s="176"/>
      <c r="I10" s="176"/>
      <c r="J10" s="202"/>
      <c r="K10" s="181"/>
      <c r="L10" s="202"/>
      <c r="M10" s="182"/>
      <c r="N10" s="182"/>
      <c r="O10" s="182"/>
      <c r="P10" s="182"/>
      <c r="Q10" s="203"/>
      <c r="R10" s="184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2"/>
    </row>
    <row r="11" spans="1:46" s="138" customFormat="1" x14ac:dyDescent="0.25">
      <c r="A11" s="189" t="s">
        <v>40</v>
      </c>
      <c r="B11" s="190">
        <v>71</v>
      </c>
      <c r="C11" s="191"/>
      <c r="D11" s="192">
        <v>3</v>
      </c>
      <c r="E11" s="193">
        <v>25</v>
      </c>
      <c r="F11" s="194">
        <v>0.8</v>
      </c>
      <c r="G11" s="192"/>
      <c r="H11" s="193"/>
      <c r="I11" s="193"/>
      <c r="J11" s="194"/>
      <c r="K11" s="201"/>
      <c r="L11" s="194"/>
      <c r="M11" s="196"/>
      <c r="N11" s="197">
        <v>107976.35</v>
      </c>
      <c r="O11" s="197">
        <v>82923.599999999991</v>
      </c>
      <c r="P11" s="198">
        <v>0.10929999999999999</v>
      </c>
      <c r="Q11" s="199">
        <v>755.30000000000007</v>
      </c>
      <c r="R11" s="200">
        <v>961.94999999999982</v>
      </c>
      <c r="S11" s="136">
        <v>117256.75</v>
      </c>
      <c r="T11" s="136">
        <v>21510</v>
      </c>
      <c r="U11" s="136">
        <v>95746.75</v>
      </c>
      <c r="V11" s="136">
        <v>907.15</v>
      </c>
      <c r="W11" s="136">
        <v>1155.3</v>
      </c>
      <c r="X11" s="136">
        <v>0</v>
      </c>
      <c r="Y11" s="136">
        <v>100</v>
      </c>
      <c r="Z11" s="136">
        <v>0</v>
      </c>
      <c r="AA11" s="136">
        <v>0</v>
      </c>
      <c r="AB11" s="136">
        <v>0</v>
      </c>
      <c r="AC11" s="136">
        <v>0</v>
      </c>
      <c r="AD11" s="136">
        <v>0</v>
      </c>
      <c r="AE11" s="136">
        <v>0</v>
      </c>
      <c r="AF11" s="136">
        <v>0</v>
      </c>
      <c r="AG11" s="136">
        <v>0</v>
      </c>
      <c r="AH11" s="136">
        <v>0</v>
      </c>
      <c r="AI11" s="137">
        <v>0.10340000000000001</v>
      </c>
      <c r="AJ11" s="137">
        <v>8.9999999999999993E-3</v>
      </c>
      <c r="AK11" s="137">
        <v>1.2999999999999999E-3</v>
      </c>
      <c r="AL11" s="137">
        <v>0</v>
      </c>
      <c r="AM11" s="137">
        <v>0.13159999999999999</v>
      </c>
      <c r="AN11" s="137">
        <v>1.15E-2</v>
      </c>
      <c r="AO11" s="137">
        <v>1.6999999999999999E-3</v>
      </c>
      <c r="AP11" s="137">
        <v>0</v>
      </c>
      <c r="AQ11" s="137"/>
      <c r="AR11" s="137"/>
      <c r="AS11" s="137"/>
      <c r="AT11" s="135"/>
    </row>
    <row r="12" spans="1:46" s="138" customFormat="1" x14ac:dyDescent="0.25">
      <c r="A12" s="189"/>
      <c r="B12" s="190"/>
      <c r="C12" s="191"/>
      <c r="D12" s="192"/>
      <c r="E12" s="193"/>
      <c r="F12" s="194"/>
      <c r="G12" s="192"/>
      <c r="H12" s="193"/>
      <c r="I12" s="193"/>
      <c r="J12" s="194"/>
      <c r="K12" s="201"/>
      <c r="L12" s="194"/>
      <c r="M12" s="196"/>
      <c r="N12" s="197" t="s">
        <v>62</v>
      </c>
      <c r="O12" s="197" t="s">
        <v>62</v>
      </c>
      <c r="P12" s="198" t="s">
        <v>62</v>
      </c>
      <c r="Q12" s="199" t="s">
        <v>62</v>
      </c>
      <c r="R12" s="200" t="s">
        <v>62</v>
      </c>
      <c r="S12" s="136">
        <v>0</v>
      </c>
      <c r="T12" s="136">
        <v>0</v>
      </c>
      <c r="U12" s="136">
        <v>0</v>
      </c>
      <c r="V12" s="136" t="e">
        <v>#VALUE!</v>
      </c>
      <c r="W12" s="136" t="e">
        <v>#VALUE!</v>
      </c>
      <c r="X12" s="136">
        <v>0</v>
      </c>
      <c r="Y12" s="136">
        <v>100</v>
      </c>
      <c r="Z12" s="136">
        <v>0</v>
      </c>
      <c r="AA12" s="136">
        <v>0</v>
      </c>
      <c r="AB12" s="136" t="e">
        <v>#VALUE!</v>
      </c>
      <c r="AC12" s="136" t="e">
        <v>#VALUE!</v>
      </c>
      <c r="AD12" s="136">
        <v>0</v>
      </c>
      <c r="AE12" s="136">
        <v>0</v>
      </c>
      <c r="AF12" s="136">
        <v>0</v>
      </c>
      <c r="AG12" s="136" t="e">
        <v>#VALUE!</v>
      </c>
      <c r="AH12" s="136" t="e">
        <v>#VALUE!</v>
      </c>
      <c r="AI12" s="137" t="s">
        <v>62</v>
      </c>
      <c r="AJ12" s="137" t="s">
        <v>62</v>
      </c>
      <c r="AK12" s="137" t="s">
        <v>62</v>
      </c>
      <c r="AL12" s="137" t="s">
        <v>62</v>
      </c>
      <c r="AM12" s="137" t="s">
        <v>62</v>
      </c>
      <c r="AN12" s="137" t="s">
        <v>62</v>
      </c>
      <c r="AO12" s="137" t="s">
        <v>62</v>
      </c>
      <c r="AP12" s="137" t="s">
        <v>62</v>
      </c>
      <c r="AQ12" s="137"/>
      <c r="AR12" s="137"/>
      <c r="AS12" s="137"/>
      <c r="AT12" s="135"/>
    </row>
    <row r="13" spans="1:46" s="138" customFormat="1" x14ac:dyDescent="0.25">
      <c r="A13" s="189" t="s">
        <v>33</v>
      </c>
      <c r="B13" s="190">
        <v>83</v>
      </c>
      <c r="C13" s="191"/>
      <c r="D13" s="192">
        <v>3</v>
      </c>
      <c r="E13" s="193">
        <v>15</v>
      </c>
      <c r="F13" s="194">
        <v>0.67</v>
      </c>
      <c r="G13" s="192"/>
      <c r="H13" s="193"/>
      <c r="I13" s="193"/>
      <c r="J13" s="194"/>
      <c r="K13" s="201"/>
      <c r="L13" s="194"/>
      <c r="M13" s="196"/>
      <c r="N13" s="197">
        <v>71069.7</v>
      </c>
      <c r="O13" s="197">
        <v>53302.299999999996</v>
      </c>
      <c r="P13" s="198">
        <v>0.10049999999999999</v>
      </c>
      <c r="Q13" s="199">
        <v>446.4</v>
      </c>
      <c r="R13" s="200">
        <v>568.59999999999991</v>
      </c>
      <c r="S13" s="136">
        <v>71069.7</v>
      </c>
      <c r="T13" s="136">
        <v>17767.424999999999</v>
      </c>
      <c r="U13" s="136">
        <v>53302.299999999996</v>
      </c>
      <c r="V13" s="136">
        <v>446.4</v>
      </c>
      <c r="W13" s="136">
        <v>568.59999999999991</v>
      </c>
      <c r="X13" s="136">
        <v>0</v>
      </c>
      <c r="Y13" s="136">
        <v>100</v>
      </c>
      <c r="Z13" s="136">
        <v>0</v>
      </c>
      <c r="AA13" s="136">
        <v>0</v>
      </c>
      <c r="AB13" s="136">
        <v>0</v>
      </c>
      <c r="AC13" s="136">
        <v>0</v>
      </c>
      <c r="AD13" s="136">
        <v>0</v>
      </c>
      <c r="AE13" s="136">
        <v>0</v>
      </c>
      <c r="AF13" s="136">
        <v>0</v>
      </c>
      <c r="AG13" s="136">
        <v>0</v>
      </c>
      <c r="AH13" s="136">
        <v>0</v>
      </c>
      <c r="AI13" s="137">
        <v>9.0200000000000002E-2</v>
      </c>
      <c r="AJ13" s="137">
        <v>8.9999999999999993E-3</v>
      </c>
      <c r="AK13" s="137">
        <v>1.2999999999999999E-3</v>
      </c>
      <c r="AL13" s="137">
        <v>0</v>
      </c>
      <c r="AM13" s="137">
        <v>0.1148</v>
      </c>
      <c r="AN13" s="137">
        <v>1.15E-2</v>
      </c>
      <c r="AO13" s="137">
        <v>1.6999999999999999E-3</v>
      </c>
      <c r="AP13" s="137">
        <v>0</v>
      </c>
      <c r="AQ13" s="137"/>
      <c r="AR13" s="137"/>
      <c r="AS13" s="137"/>
      <c r="AT13" s="135"/>
    </row>
    <row r="14" spans="1:46" s="138" customFormat="1" x14ac:dyDescent="0.25">
      <c r="A14" s="189"/>
      <c r="B14" s="190"/>
      <c r="C14" s="191"/>
      <c r="D14" s="192"/>
      <c r="E14" s="193"/>
      <c r="F14" s="194"/>
      <c r="G14" s="192"/>
      <c r="H14" s="193"/>
      <c r="I14" s="193"/>
      <c r="J14" s="194"/>
      <c r="K14" s="201"/>
      <c r="L14" s="194"/>
      <c r="M14" s="196"/>
      <c r="N14" s="197" t="s">
        <v>62</v>
      </c>
      <c r="O14" s="197" t="s">
        <v>62</v>
      </c>
      <c r="P14" s="198" t="s">
        <v>62</v>
      </c>
      <c r="Q14" s="199" t="s">
        <v>62</v>
      </c>
      <c r="R14" s="200" t="s">
        <v>62</v>
      </c>
      <c r="S14" s="136">
        <v>0</v>
      </c>
      <c r="T14" s="136">
        <v>0</v>
      </c>
      <c r="U14" s="136">
        <v>0</v>
      </c>
      <c r="V14" s="136" t="e">
        <v>#VALUE!</v>
      </c>
      <c r="W14" s="136" t="e">
        <v>#VALUE!</v>
      </c>
      <c r="X14" s="136">
        <v>0</v>
      </c>
      <c r="Y14" s="136">
        <v>100</v>
      </c>
      <c r="Z14" s="136">
        <v>0</v>
      </c>
      <c r="AA14" s="136">
        <v>0</v>
      </c>
      <c r="AB14" s="136" t="e">
        <v>#VALUE!</v>
      </c>
      <c r="AC14" s="136" t="e">
        <v>#VALUE!</v>
      </c>
      <c r="AD14" s="136">
        <v>0</v>
      </c>
      <c r="AE14" s="136">
        <v>0</v>
      </c>
      <c r="AF14" s="136">
        <v>0</v>
      </c>
      <c r="AG14" s="136" t="e">
        <v>#VALUE!</v>
      </c>
      <c r="AH14" s="136" t="e">
        <v>#VALUE!</v>
      </c>
      <c r="AI14" s="137" t="s">
        <v>62</v>
      </c>
      <c r="AJ14" s="137" t="s">
        <v>62</v>
      </c>
      <c r="AK14" s="137" t="s">
        <v>62</v>
      </c>
      <c r="AL14" s="137" t="s">
        <v>62</v>
      </c>
      <c r="AM14" s="137" t="s">
        <v>62</v>
      </c>
      <c r="AN14" s="137" t="s">
        <v>62</v>
      </c>
      <c r="AO14" s="137" t="s">
        <v>62</v>
      </c>
      <c r="AP14" s="137" t="s">
        <v>62</v>
      </c>
      <c r="AQ14" s="137"/>
      <c r="AR14" s="137"/>
      <c r="AS14" s="137"/>
      <c r="AT14" s="135"/>
    </row>
    <row r="15" spans="1:46" s="131" customFormat="1" x14ac:dyDescent="0.25">
      <c r="A15" s="185" t="s">
        <v>51</v>
      </c>
      <c r="B15" s="186"/>
      <c r="C15" s="186"/>
      <c r="D15" s="177"/>
      <c r="E15" s="178"/>
      <c r="F15" s="202"/>
      <c r="G15" s="176"/>
      <c r="H15" s="176"/>
      <c r="I15" s="176"/>
      <c r="J15" s="202"/>
      <c r="K15" s="181"/>
      <c r="L15" s="202"/>
      <c r="M15" s="182"/>
      <c r="N15" s="176"/>
      <c r="O15" s="176"/>
      <c r="P15" s="176"/>
      <c r="Q15" s="203"/>
      <c r="R15" s="184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2"/>
    </row>
    <row r="16" spans="1:46" s="138" customFormat="1" x14ac:dyDescent="0.25">
      <c r="A16" s="189" t="s">
        <v>32</v>
      </c>
      <c r="B16" s="190">
        <v>73</v>
      </c>
      <c r="C16" s="191"/>
      <c r="D16" s="192">
        <v>6</v>
      </c>
      <c r="E16" s="193">
        <v>20</v>
      </c>
      <c r="F16" s="194">
        <v>1</v>
      </c>
      <c r="G16" s="192"/>
      <c r="H16" s="193"/>
      <c r="I16" s="193"/>
      <c r="J16" s="194"/>
      <c r="K16" s="201"/>
      <c r="L16" s="194"/>
      <c r="M16" s="196"/>
      <c r="N16" s="197">
        <v>132071.55000000002</v>
      </c>
      <c r="O16" s="197">
        <v>110561.55</v>
      </c>
      <c r="P16" s="198">
        <v>0.10929999999999999</v>
      </c>
      <c r="Q16" s="199">
        <v>1007.0500000000001</v>
      </c>
      <c r="R16" s="200">
        <v>1282.5000000000002</v>
      </c>
      <c r="S16" s="136">
        <v>138684.65</v>
      </c>
      <c r="T16" s="136">
        <v>21510</v>
      </c>
      <c r="U16" s="136">
        <v>117174.65</v>
      </c>
      <c r="V16" s="136">
        <v>1385.6000000000001</v>
      </c>
      <c r="W16" s="136">
        <v>1413.8999999999999</v>
      </c>
      <c r="X16" s="136">
        <v>0</v>
      </c>
      <c r="Y16" s="136">
        <v>100</v>
      </c>
      <c r="Z16" s="136">
        <v>0</v>
      </c>
      <c r="AA16" s="136">
        <v>0</v>
      </c>
      <c r="AB16" s="136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7">
        <v>0.13159999999999999</v>
      </c>
      <c r="AJ16" s="137">
        <v>8.9999999999999993E-3</v>
      </c>
      <c r="AK16" s="137">
        <v>1.2999999999999999E-3</v>
      </c>
      <c r="AL16" s="137">
        <v>0</v>
      </c>
      <c r="AM16" s="137">
        <v>0.13159999999999999</v>
      </c>
      <c r="AN16" s="137">
        <v>1.15E-2</v>
      </c>
      <c r="AO16" s="137">
        <v>1.6999999999999999E-3</v>
      </c>
      <c r="AP16" s="137">
        <v>0</v>
      </c>
      <c r="AQ16" s="137"/>
      <c r="AR16" s="137"/>
      <c r="AS16" s="137"/>
      <c r="AT16" s="135"/>
    </row>
    <row r="17" spans="1:46" s="138" customFormat="1" x14ac:dyDescent="0.25">
      <c r="A17" s="189" t="s">
        <v>90</v>
      </c>
      <c r="B17" s="190">
        <v>73</v>
      </c>
      <c r="C17" s="191" t="s">
        <v>87</v>
      </c>
      <c r="D17" s="192">
        <v>6</v>
      </c>
      <c r="E17" s="193">
        <v>20</v>
      </c>
      <c r="F17" s="194">
        <v>1</v>
      </c>
      <c r="G17" s="192"/>
      <c r="H17" s="193"/>
      <c r="I17" s="193"/>
      <c r="J17" s="194"/>
      <c r="K17" s="201"/>
      <c r="L17" s="194"/>
      <c r="M17" s="196"/>
      <c r="N17" s="197">
        <v>132071.55000000002</v>
      </c>
      <c r="O17" s="197">
        <v>110561.55</v>
      </c>
      <c r="P17" s="198">
        <v>0.1363</v>
      </c>
      <c r="Q17" s="199">
        <v>1255.8000000000002</v>
      </c>
      <c r="R17" s="200">
        <v>1282.5000000000002</v>
      </c>
      <c r="S17" s="136">
        <v>0</v>
      </c>
      <c r="T17" s="136">
        <v>0</v>
      </c>
      <c r="U17" s="136">
        <v>0</v>
      </c>
      <c r="V17" s="136" t="e">
        <v>#VALUE!</v>
      </c>
      <c r="W17" s="136" t="e">
        <v>#VALUE!</v>
      </c>
      <c r="X17" s="136">
        <v>0</v>
      </c>
      <c r="Y17" s="136">
        <v>100</v>
      </c>
      <c r="Z17" s="136">
        <v>0</v>
      </c>
      <c r="AA17" s="136">
        <v>0</v>
      </c>
      <c r="AB17" s="136" t="e">
        <v>#VALUE!</v>
      </c>
      <c r="AC17" s="136" t="e">
        <v>#VALUE!</v>
      </c>
      <c r="AD17" s="136">
        <v>0</v>
      </c>
      <c r="AE17" s="136">
        <v>0</v>
      </c>
      <c r="AF17" s="136">
        <v>0</v>
      </c>
      <c r="AG17" s="136" t="e">
        <v>#VALUE!</v>
      </c>
      <c r="AH17" s="136" t="e">
        <v>#VALUE!</v>
      </c>
      <c r="AI17" s="137" t="s">
        <v>62</v>
      </c>
      <c r="AJ17" s="137" t="s">
        <v>62</v>
      </c>
      <c r="AK17" s="137" t="s">
        <v>62</v>
      </c>
      <c r="AL17" s="137" t="s">
        <v>62</v>
      </c>
      <c r="AM17" s="137" t="s">
        <v>62</v>
      </c>
      <c r="AN17" s="137" t="s">
        <v>62</v>
      </c>
      <c r="AO17" s="137" t="s">
        <v>62</v>
      </c>
      <c r="AP17" s="137" t="s">
        <v>62</v>
      </c>
      <c r="AQ17" s="137"/>
      <c r="AR17" s="137"/>
      <c r="AS17" s="137"/>
      <c r="AT17" s="135"/>
    </row>
    <row r="18" spans="1:46" s="138" customFormat="1" x14ac:dyDescent="0.25">
      <c r="A18" s="189"/>
      <c r="B18" s="190"/>
      <c r="C18" s="191"/>
      <c r="D18" s="192"/>
      <c r="E18" s="193"/>
      <c r="F18" s="194"/>
      <c r="G18" s="192"/>
      <c r="H18" s="193"/>
      <c r="I18" s="193"/>
      <c r="J18" s="194"/>
      <c r="K18" s="201"/>
      <c r="L18" s="194"/>
      <c r="M18" s="196"/>
      <c r="N18" s="197" t="s">
        <v>62</v>
      </c>
      <c r="O18" s="197" t="s">
        <v>62</v>
      </c>
      <c r="P18" s="198" t="s">
        <v>62</v>
      </c>
      <c r="Q18" s="199" t="s">
        <v>62</v>
      </c>
      <c r="R18" s="200" t="s">
        <v>62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34317.050000000003</v>
      </c>
      <c r="Y18" s="136">
        <v>100</v>
      </c>
      <c r="Z18" s="136">
        <v>8579.2625000000007</v>
      </c>
      <c r="AA18" s="136">
        <v>25737.800000000003</v>
      </c>
      <c r="AB18" s="136">
        <v>215.55</v>
      </c>
      <c r="AC18" s="136">
        <v>274.5</v>
      </c>
      <c r="AD18" s="136">
        <v>1500</v>
      </c>
      <c r="AE18" s="136">
        <v>375</v>
      </c>
      <c r="AF18" s="136">
        <v>1125</v>
      </c>
      <c r="AG18" s="136">
        <v>9.3999999999999986</v>
      </c>
      <c r="AH18" s="136">
        <v>12</v>
      </c>
      <c r="AI18" s="137">
        <v>9.0200000000000002E-2</v>
      </c>
      <c r="AJ18" s="137">
        <v>8.9999999999999993E-3</v>
      </c>
      <c r="AK18" s="137">
        <v>1.2999999999999999E-3</v>
      </c>
      <c r="AL18" s="137">
        <v>0</v>
      </c>
      <c r="AM18" s="137">
        <v>0.1148</v>
      </c>
      <c r="AN18" s="137">
        <v>1.15E-2</v>
      </c>
      <c r="AO18" s="137">
        <v>1.6999999999999999E-3</v>
      </c>
      <c r="AP18" s="137">
        <v>0</v>
      </c>
      <c r="AQ18" s="137"/>
      <c r="AR18" s="137"/>
      <c r="AS18" s="137"/>
      <c r="AT18" s="135"/>
    </row>
    <row r="19" spans="1:46" s="138" customFormat="1" x14ac:dyDescent="0.25">
      <c r="A19" s="189" t="s">
        <v>33</v>
      </c>
      <c r="B19" s="190">
        <v>83</v>
      </c>
      <c r="C19" s="191"/>
      <c r="D19" s="192"/>
      <c r="E19" s="193"/>
      <c r="F19" s="194"/>
      <c r="G19" s="192">
        <v>4</v>
      </c>
      <c r="H19" s="193">
        <v>15</v>
      </c>
      <c r="I19" s="193"/>
      <c r="J19" s="194">
        <v>0.31</v>
      </c>
      <c r="K19" s="201">
        <v>1500</v>
      </c>
      <c r="L19" s="194">
        <v>0</v>
      </c>
      <c r="M19" s="196"/>
      <c r="N19" s="197">
        <v>35817.050000000003</v>
      </c>
      <c r="O19" s="197">
        <v>26862.800000000003</v>
      </c>
      <c r="P19" s="198">
        <v>0.10049999999999999</v>
      </c>
      <c r="Q19" s="199">
        <v>224.95000000000002</v>
      </c>
      <c r="R19" s="200">
        <v>286.5</v>
      </c>
      <c r="S19" s="136">
        <v>0</v>
      </c>
      <c r="T19" s="136">
        <v>0</v>
      </c>
      <c r="U19" s="136">
        <v>0</v>
      </c>
      <c r="V19" s="136" t="e">
        <v>#VALUE!</v>
      </c>
      <c r="W19" s="136" t="e">
        <v>#VALUE!</v>
      </c>
      <c r="X19" s="136">
        <v>0</v>
      </c>
      <c r="Y19" s="136">
        <v>100</v>
      </c>
      <c r="Z19" s="136">
        <v>0</v>
      </c>
      <c r="AA19" s="136">
        <v>0</v>
      </c>
      <c r="AB19" s="136" t="e">
        <v>#VALUE!</v>
      </c>
      <c r="AC19" s="136" t="e">
        <v>#VALUE!</v>
      </c>
      <c r="AD19" s="136">
        <v>0</v>
      </c>
      <c r="AE19" s="136">
        <v>0</v>
      </c>
      <c r="AF19" s="136">
        <v>0</v>
      </c>
      <c r="AG19" s="136" t="e">
        <v>#VALUE!</v>
      </c>
      <c r="AH19" s="136" t="e">
        <v>#VALUE!</v>
      </c>
      <c r="AI19" s="137" t="s">
        <v>62</v>
      </c>
      <c r="AJ19" s="137" t="s">
        <v>62</v>
      </c>
      <c r="AK19" s="137" t="s">
        <v>62</v>
      </c>
      <c r="AL19" s="137" t="s">
        <v>62</v>
      </c>
      <c r="AM19" s="137" t="s">
        <v>62</v>
      </c>
      <c r="AN19" s="137" t="s">
        <v>62</v>
      </c>
      <c r="AO19" s="137" t="s">
        <v>62</v>
      </c>
      <c r="AP19" s="137" t="s">
        <v>62</v>
      </c>
      <c r="AQ19" s="137"/>
      <c r="AR19" s="137"/>
      <c r="AS19" s="137"/>
      <c r="AT19" s="135"/>
    </row>
    <row r="20" spans="1:46" s="131" customFormat="1" x14ac:dyDescent="0.25">
      <c r="A20" s="185" t="s">
        <v>52</v>
      </c>
      <c r="B20" s="186"/>
      <c r="C20" s="186"/>
      <c r="D20" s="177"/>
      <c r="E20" s="178"/>
      <c r="F20" s="202"/>
      <c r="G20" s="176"/>
      <c r="H20" s="176"/>
      <c r="I20" s="176"/>
      <c r="J20" s="202"/>
      <c r="K20" s="181"/>
      <c r="L20" s="202"/>
      <c r="M20" s="182"/>
      <c r="N20" s="176"/>
      <c r="O20" s="176"/>
      <c r="P20" s="176"/>
      <c r="Q20" s="203"/>
      <c r="R20" s="184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2"/>
    </row>
    <row r="21" spans="1:46" s="138" customFormat="1" x14ac:dyDescent="0.25">
      <c r="A21" s="189" t="s">
        <v>55</v>
      </c>
      <c r="B21" s="190">
        <v>61</v>
      </c>
      <c r="C21" s="191"/>
      <c r="D21" s="192"/>
      <c r="E21" s="193"/>
      <c r="F21" s="194"/>
      <c r="G21" s="192"/>
      <c r="H21" s="193"/>
      <c r="I21" s="193"/>
      <c r="J21" s="194"/>
      <c r="K21" s="201">
        <v>50000</v>
      </c>
      <c r="L21" s="194">
        <v>0.75</v>
      </c>
      <c r="M21" s="196"/>
      <c r="N21" s="197">
        <v>50000</v>
      </c>
      <c r="O21" s="197">
        <v>37500</v>
      </c>
      <c r="P21" s="198">
        <v>0.1137</v>
      </c>
      <c r="Q21" s="199">
        <v>355.34999999999997</v>
      </c>
      <c r="R21" s="200">
        <v>452.5</v>
      </c>
      <c r="S21" s="136">
        <v>0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100</v>
      </c>
      <c r="Z21" s="136">
        <v>0</v>
      </c>
      <c r="AA21" s="136">
        <v>0</v>
      </c>
      <c r="AB21" s="136">
        <v>0</v>
      </c>
      <c r="AC21" s="136">
        <v>0</v>
      </c>
      <c r="AD21" s="136">
        <v>50000</v>
      </c>
      <c r="AE21" s="136">
        <v>12500</v>
      </c>
      <c r="AF21" s="136">
        <v>37500</v>
      </c>
      <c r="AG21" s="136">
        <v>355.34999999999997</v>
      </c>
      <c r="AH21" s="136">
        <v>452.5</v>
      </c>
      <c r="AI21" s="137">
        <v>0.10340000000000001</v>
      </c>
      <c r="AJ21" s="137">
        <v>8.9999999999999993E-3</v>
      </c>
      <c r="AK21" s="137">
        <v>1.2999999999999999E-3</v>
      </c>
      <c r="AL21" s="137">
        <v>0</v>
      </c>
      <c r="AM21" s="137">
        <v>0.13159999999999999</v>
      </c>
      <c r="AN21" s="137">
        <v>1.15E-2</v>
      </c>
      <c r="AO21" s="137">
        <v>1.6999999999999999E-3</v>
      </c>
      <c r="AP21" s="137">
        <v>0</v>
      </c>
      <c r="AQ21" s="137"/>
      <c r="AR21" s="137"/>
      <c r="AS21" s="137"/>
      <c r="AT21" s="135"/>
    </row>
    <row r="22" spans="1:46" s="138" customFormat="1" x14ac:dyDescent="0.25">
      <c r="A22" s="189"/>
      <c r="B22" s="190"/>
      <c r="C22" s="191"/>
      <c r="D22" s="192"/>
      <c r="E22" s="193"/>
      <c r="F22" s="194"/>
      <c r="G22" s="192"/>
      <c r="H22" s="193"/>
      <c r="I22" s="193"/>
      <c r="J22" s="194"/>
      <c r="K22" s="201"/>
      <c r="L22" s="194"/>
      <c r="M22" s="196"/>
      <c r="N22" s="197" t="s">
        <v>62</v>
      </c>
      <c r="O22" s="197" t="s">
        <v>62</v>
      </c>
      <c r="P22" s="198" t="s">
        <v>62</v>
      </c>
      <c r="Q22" s="199" t="s">
        <v>62</v>
      </c>
      <c r="R22" s="200" t="s">
        <v>62</v>
      </c>
      <c r="S22" s="136">
        <v>0</v>
      </c>
      <c r="T22" s="136">
        <v>0</v>
      </c>
      <c r="U22" s="136">
        <v>0</v>
      </c>
      <c r="V22" s="136" t="e">
        <v>#VALUE!</v>
      </c>
      <c r="W22" s="136" t="e">
        <v>#VALUE!</v>
      </c>
      <c r="X22" s="136">
        <v>0</v>
      </c>
      <c r="Y22" s="136">
        <v>100</v>
      </c>
      <c r="Z22" s="136">
        <v>0</v>
      </c>
      <c r="AA22" s="136">
        <v>0</v>
      </c>
      <c r="AB22" s="136" t="e">
        <v>#VALUE!</v>
      </c>
      <c r="AC22" s="136" t="e">
        <v>#VALUE!</v>
      </c>
      <c r="AD22" s="136">
        <v>0</v>
      </c>
      <c r="AE22" s="136">
        <v>0</v>
      </c>
      <c r="AF22" s="136">
        <v>0</v>
      </c>
      <c r="AG22" s="136" t="e">
        <v>#VALUE!</v>
      </c>
      <c r="AH22" s="136" t="e">
        <v>#VALUE!</v>
      </c>
      <c r="AI22" s="137" t="s">
        <v>62</v>
      </c>
      <c r="AJ22" s="137" t="s">
        <v>62</v>
      </c>
      <c r="AK22" s="137" t="s">
        <v>62</v>
      </c>
      <c r="AL22" s="137" t="s">
        <v>62</v>
      </c>
      <c r="AM22" s="137" t="s">
        <v>62</v>
      </c>
      <c r="AN22" s="137" t="s">
        <v>62</v>
      </c>
      <c r="AO22" s="137" t="s">
        <v>62</v>
      </c>
      <c r="AP22" s="137" t="s">
        <v>62</v>
      </c>
      <c r="AQ22" s="137"/>
      <c r="AR22" s="137"/>
      <c r="AS22" s="137"/>
      <c r="AT22" s="135"/>
    </row>
    <row r="23" spans="1:46" s="138" customFormat="1" x14ac:dyDescent="0.25">
      <c r="A23" s="189"/>
      <c r="B23" s="190"/>
      <c r="C23" s="191"/>
      <c r="D23" s="192"/>
      <c r="E23" s="193"/>
      <c r="F23" s="194"/>
      <c r="G23" s="192"/>
      <c r="H23" s="193"/>
      <c r="I23" s="193"/>
      <c r="J23" s="194"/>
      <c r="K23" s="201"/>
      <c r="L23" s="194"/>
      <c r="M23" s="196"/>
      <c r="N23" s="197" t="s">
        <v>62</v>
      </c>
      <c r="O23" s="197" t="s">
        <v>62</v>
      </c>
      <c r="P23" s="198" t="s">
        <v>62</v>
      </c>
      <c r="Q23" s="199" t="s">
        <v>62</v>
      </c>
      <c r="R23" s="200" t="s">
        <v>62</v>
      </c>
      <c r="S23" s="136">
        <v>0</v>
      </c>
      <c r="T23" s="136">
        <v>0</v>
      </c>
      <c r="U23" s="136">
        <v>0</v>
      </c>
      <c r="V23" s="136" t="e">
        <v>#VALUE!</v>
      </c>
      <c r="W23" s="136" t="e">
        <v>#VALUE!</v>
      </c>
      <c r="X23" s="136">
        <v>0</v>
      </c>
      <c r="Y23" s="136">
        <v>100</v>
      </c>
      <c r="Z23" s="136">
        <v>0</v>
      </c>
      <c r="AA23" s="136">
        <v>0</v>
      </c>
      <c r="AB23" s="136" t="e">
        <v>#VALUE!</v>
      </c>
      <c r="AC23" s="136" t="e">
        <v>#VALUE!</v>
      </c>
      <c r="AD23" s="136">
        <v>0</v>
      </c>
      <c r="AE23" s="136">
        <v>0</v>
      </c>
      <c r="AF23" s="136">
        <v>0</v>
      </c>
      <c r="AG23" s="136" t="e">
        <v>#VALUE!</v>
      </c>
      <c r="AH23" s="136" t="e">
        <v>#VALUE!</v>
      </c>
      <c r="AI23" s="137" t="s">
        <v>62</v>
      </c>
      <c r="AJ23" s="137" t="s">
        <v>62</v>
      </c>
      <c r="AK23" s="137" t="s">
        <v>62</v>
      </c>
      <c r="AL23" s="137" t="s">
        <v>62</v>
      </c>
      <c r="AM23" s="137" t="s">
        <v>62</v>
      </c>
      <c r="AN23" s="137" t="s">
        <v>62</v>
      </c>
      <c r="AO23" s="137" t="s">
        <v>62</v>
      </c>
      <c r="AP23" s="137" t="s">
        <v>62</v>
      </c>
      <c r="AQ23" s="137"/>
      <c r="AR23" s="137"/>
      <c r="AS23" s="137"/>
      <c r="AT23" s="135"/>
    </row>
    <row r="24" spans="1:46" s="138" customFormat="1" x14ac:dyDescent="0.25">
      <c r="A24" s="189"/>
      <c r="B24" s="190"/>
      <c r="C24" s="191"/>
      <c r="D24" s="192"/>
      <c r="E24" s="193"/>
      <c r="F24" s="194"/>
      <c r="G24" s="192"/>
      <c r="H24" s="193"/>
      <c r="I24" s="193"/>
      <c r="J24" s="194"/>
      <c r="K24" s="201"/>
      <c r="L24" s="194"/>
      <c r="M24" s="196"/>
      <c r="N24" s="197" t="s">
        <v>62</v>
      </c>
      <c r="O24" s="197" t="s">
        <v>62</v>
      </c>
      <c r="P24" s="198" t="s">
        <v>62</v>
      </c>
      <c r="Q24" s="199" t="s">
        <v>62</v>
      </c>
      <c r="R24" s="200" t="s">
        <v>62</v>
      </c>
      <c r="S24" s="136">
        <v>0</v>
      </c>
      <c r="T24" s="136">
        <v>0</v>
      </c>
      <c r="U24" s="136">
        <v>0</v>
      </c>
      <c r="V24" s="136" t="e">
        <v>#VALUE!</v>
      </c>
      <c r="W24" s="136" t="e">
        <v>#VALUE!</v>
      </c>
      <c r="X24" s="136">
        <v>0</v>
      </c>
      <c r="Y24" s="136">
        <v>100</v>
      </c>
      <c r="Z24" s="136">
        <v>0</v>
      </c>
      <c r="AA24" s="136">
        <v>0</v>
      </c>
      <c r="AB24" s="136" t="e">
        <v>#VALUE!</v>
      </c>
      <c r="AC24" s="136" t="e">
        <v>#VALUE!</v>
      </c>
      <c r="AD24" s="136">
        <v>0</v>
      </c>
      <c r="AE24" s="136">
        <v>0</v>
      </c>
      <c r="AF24" s="136">
        <v>0</v>
      </c>
      <c r="AG24" s="136" t="e">
        <v>#VALUE!</v>
      </c>
      <c r="AH24" s="136" t="e">
        <v>#VALUE!</v>
      </c>
      <c r="AI24" s="137" t="s">
        <v>62</v>
      </c>
      <c r="AJ24" s="137" t="s">
        <v>62</v>
      </c>
      <c r="AK24" s="137" t="s">
        <v>62</v>
      </c>
      <c r="AL24" s="137" t="s">
        <v>62</v>
      </c>
      <c r="AM24" s="137" t="s">
        <v>62</v>
      </c>
      <c r="AN24" s="137" t="s">
        <v>62</v>
      </c>
      <c r="AO24" s="137" t="s">
        <v>62</v>
      </c>
      <c r="AP24" s="137" t="s">
        <v>62</v>
      </c>
      <c r="AQ24" s="137"/>
      <c r="AR24" s="137"/>
      <c r="AS24" s="137"/>
      <c r="AT24" s="135"/>
    </row>
    <row r="25" spans="1:46" s="131" customFormat="1" x14ac:dyDescent="0.25">
      <c r="A25" s="185" t="s">
        <v>53</v>
      </c>
      <c r="B25" s="186"/>
      <c r="C25" s="186"/>
      <c r="D25" s="177"/>
      <c r="E25" s="178"/>
      <c r="F25" s="202"/>
      <c r="G25" s="176"/>
      <c r="H25" s="176"/>
      <c r="I25" s="176"/>
      <c r="J25" s="202"/>
      <c r="K25" s="181"/>
      <c r="L25" s="202"/>
      <c r="M25" s="182"/>
      <c r="N25" s="176"/>
      <c r="O25" s="176"/>
      <c r="P25" s="176"/>
      <c r="Q25" s="203"/>
      <c r="R25" s="184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2"/>
    </row>
    <row r="26" spans="1:46" s="138" customFormat="1" x14ac:dyDescent="0.25">
      <c r="A26" s="189"/>
      <c r="B26" s="190"/>
      <c r="C26" s="191"/>
      <c r="D26" s="192"/>
      <c r="E26" s="193"/>
      <c r="F26" s="194"/>
      <c r="G26" s="192"/>
      <c r="H26" s="193"/>
      <c r="I26" s="193"/>
      <c r="J26" s="194"/>
      <c r="K26" s="201"/>
      <c r="L26" s="194"/>
      <c r="M26" s="196"/>
      <c r="N26" s="197" t="s">
        <v>62</v>
      </c>
      <c r="O26" s="197" t="s">
        <v>62</v>
      </c>
      <c r="P26" s="198" t="s">
        <v>62</v>
      </c>
      <c r="Q26" s="199" t="s">
        <v>62</v>
      </c>
      <c r="R26" s="200" t="s">
        <v>62</v>
      </c>
      <c r="S26" s="136">
        <v>0</v>
      </c>
      <c r="T26" s="136">
        <v>0</v>
      </c>
      <c r="U26" s="136">
        <v>0</v>
      </c>
      <c r="V26" s="136" t="e">
        <v>#VALUE!</v>
      </c>
      <c r="W26" s="136" t="e">
        <v>#VALUE!</v>
      </c>
      <c r="X26" s="136">
        <v>0</v>
      </c>
      <c r="Y26" s="136">
        <v>100</v>
      </c>
      <c r="Z26" s="136">
        <v>0</v>
      </c>
      <c r="AA26" s="136">
        <v>0</v>
      </c>
      <c r="AB26" s="136" t="e">
        <v>#VALUE!</v>
      </c>
      <c r="AC26" s="136" t="e">
        <v>#VALUE!</v>
      </c>
      <c r="AD26" s="136">
        <v>0</v>
      </c>
      <c r="AE26" s="136">
        <v>0</v>
      </c>
      <c r="AF26" s="136">
        <v>0</v>
      </c>
      <c r="AG26" s="136" t="e">
        <v>#VALUE!</v>
      </c>
      <c r="AH26" s="136" t="e">
        <v>#VALUE!</v>
      </c>
      <c r="AI26" s="137" t="s">
        <v>62</v>
      </c>
      <c r="AJ26" s="137" t="s">
        <v>62</v>
      </c>
      <c r="AK26" s="137" t="s">
        <v>62</v>
      </c>
      <c r="AL26" s="137" t="s">
        <v>62</v>
      </c>
      <c r="AM26" s="137" t="s">
        <v>62</v>
      </c>
      <c r="AN26" s="137" t="s">
        <v>62</v>
      </c>
      <c r="AO26" s="137" t="s">
        <v>62</v>
      </c>
      <c r="AP26" s="137" t="s">
        <v>62</v>
      </c>
      <c r="AQ26" s="137"/>
      <c r="AR26" s="137"/>
      <c r="AS26" s="137"/>
      <c r="AT26" s="135"/>
    </row>
    <row r="27" spans="1:46" s="138" customFormat="1" x14ac:dyDescent="0.25">
      <c r="A27" s="189"/>
      <c r="B27" s="190"/>
      <c r="C27" s="191"/>
      <c r="D27" s="192"/>
      <c r="E27" s="193"/>
      <c r="F27" s="194"/>
      <c r="G27" s="192"/>
      <c r="H27" s="193"/>
      <c r="I27" s="193"/>
      <c r="J27" s="194"/>
      <c r="K27" s="201"/>
      <c r="L27" s="194"/>
      <c r="M27" s="196"/>
      <c r="N27" s="197" t="s">
        <v>62</v>
      </c>
      <c r="O27" s="197" t="s">
        <v>62</v>
      </c>
      <c r="P27" s="198" t="s">
        <v>62</v>
      </c>
      <c r="Q27" s="199" t="s">
        <v>62</v>
      </c>
      <c r="R27" s="200" t="s">
        <v>62</v>
      </c>
      <c r="S27" s="136">
        <v>0</v>
      </c>
      <c r="T27" s="136">
        <v>0</v>
      </c>
      <c r="U27" s="136">
        <v>0</v>
      </c>
      <c r="V27" s="136" t="e">
        <v>#VALUE!</v>
      </c>
      <c r="W27" s="136" t="e">
        <v>#VALUE!</v>
      </c>
      <c r="X27" s="136">
        <v>0</v>
      </c>
      <c r="Y27" s="136">
        <v>100</v>
      </c>
      <c r="Z27" s="136">
        <v>0</v>
      </c>
      <c r="AA27" s="136">
        <v>0</v>
      </c>
      <c r="AB27" s="136" t="e">
        <v>#VALUE!</v>
      </c>
      <c r="AC27" s="136" t="e">
        <v>#VALUE!</v>
      </c>
      <c r="AD27" s="136">
        <v>0</v>
      </c>
      <c r="AE27" s="136">
        <v>0</v>
      </c>
      <c r="AF27" s="136">
        <v>0</v>
      </c>
      <c r="AG27" s="136" t="e">
        <v>#VALUE!</v>
      </c>
      <c r="AH27" s="136" t="e">
        <v>#VALUE!</v>
      </c>
      <c r="AI27" s="137" t="s">
        <v>62</v>
      </c>
      <c r="AJ27" s="137" t="s">
        <v>62</v>
      </c>
      <c r="AK27" s="137" t="s">
        <v>62</v>
      </c>
      <c r="AL27" s="137" t="s">
        <v>62</v>
      </c>
      <c r="AM27" s="137" t="s">
        <v>62</v>
      </c>
      <c r="AN27" s="137" t="s">
        <v>62</v>
      </c>
      <c r="AO27" s="137" t="s">
        <v>62</v>
      </c>
      <c r="AP27" s="137" t="s">
        <v>62</v>
      </c>
      <c r="AQ27" s="137"/>
      <c r="AR27" s="137"/>
      <c r="AS27" s="137"/>
      <c r="AT27" s="135"/>
    </row>
    <row r="28" spans="1:46" s="138" customFormat="1" x14ac:dyDescent="0.25">
      <c r="A28" s="189"/>
      <c r="B28" s="190"/>
      <c r="C28" s="191"/>
      <c r="D28" s="192"/>
      <c r="E28" s="193"/>
      <c r="F28" s="194"/>
      <c r="G28" s="192"/>
      <c r="H28" s="193"/>
      <c r="I28" s="193"/>
      <c r="J28" s="194"/>
      <c r="K28" s="201"/>
      <c r="L28" s="194"/>
      <c r="M28" s="196"/>
      <c r="N28" s="197" t="s">
        <v>62</v>
      </c>
      <c r="O28" s="197" t="s">
        <v>62</v>
      </c>
      <c r="P28" s="198" t="s">
        <v>62</v>
      </c>
      <c r="Q28" s="199" t="s">
        <v>62</v>
      </c>
      <c r="R28" s="200" t="s">
        <v>62</v>
      </c>
      <c r="S28" s="136">
        <v>0</v>
      </c>
      <c r="T28" s="136">
        <v>0</v>
      </c>
      <c r="U28" s="136">
        <v>0</v>
      </c>
      <c r="V28" s="136" t="e">
        <v>#VALUE!</v>
      </c>
      <c r="W28" s="136" t="e">
        <v>#VALUE!</v>
      </c>
      <c r="X28" s="136">
        <v>0</v>
      </c>
      <c r="Y28" s="136">
        <v>100</v>
      </c>
      <c r="Z28" s="136"/>
      <c r="AA28" s="136">
        <v>0</v>
      </c>
      <c r="AB28" s="136" t="e">
        <v>#VALUE!</v>
      </c>
      <c r="AC28" s="136" t="e">
        <v>#VALUE!</v>
      </c>
      <c r="AD28" s="136">
        <v>0</v>
      </c>
      <c r="AE28" s="136">
        <v>0</v>
      </c>
      <c r="AF28" s="136">
        <v>0</v>
      </c>
      <c r="AG28" s="136" t="e">
        <v>#VALUE!</v>
      </c>
      <c r="AH28" s="136" t="e">
        <v>#VALUE!</v>
      </c>
      <c r="AI28" s="137" t="s">
        <v>62</v>
      </c>
      <c r="AJ28" s="137" t="s">
        <v>62</v>
      </c>
      <c r="AK28" s="137" t="s">
        <v>62</v>
      </c>
      <c r="AL28" s="137" t="s">
        <v>62</v>
      </c>
      <c r="AM28" s="137" t="s">
        <v>62</v>
      </c>
      <c r="AN28" s="137" t="s">
        <v>62</v>
      </c>
      <c r="AO28" s="137" t="s">
        <v>62</v>
      </c>
      <c r="AP28" s="137" t="s">
        <v>62</v>
      </c>
      <c r="AQ28" s="137"/>
      <c r="AR28" s="137"/>
      <c r="AS28" s="137"/>
      <c r="AT28" s="135"/>
    </row>
    <row r="29" spans="1:46" s="131" customFormat="1" x14ac:dyDescent="0.25">
      <c r="A29" s="185" t="s">
        <v>54</v>
      </c>
      <c r="B29" s="186"/>
      <c r="C29" s="186"/>
      <c r="D29" s="177"/>
      <c r="E29" s="178"/>
      <c r="F29" s="202"/>
      <c r="G29" s="176"/>
      <c r="H29" s="176"/>
      <c r="I29" s="176"/>
      <c r="J29" s="202"/>
      <c r="K29" s="181"/>
      <c r="L29" s="202"/>
      <c r="M29" s="182"/>
      <c r="N29" s="176"/>
      <c r="O29" s="176"/>
      <c r="P29" s="176"/>
      <c r="Q29" s="203"/>
      <c r="R29" s="184"/>
      <c r="S29" s="136"/>
      <c r="T29" s="136"/>
      <c r="U29" s="136"/>
      <c r="V29" s="136"/>
      <c r="W29" s="136"/>
      <c r="X29" s="136"/>
      <c r="Y29" s="136"/>
      <c r="Z29" s="136">
        <v>0</v>
      </c>
      <c r="AA29" s="136"/>
      <c r="AB29" s="136"/>
      <c r="AC29" s="136"/>
      <c r="AD29" s="136"/>
      <c r="AE29" s="136"/>
      <c r="AF29" s="136"/>
      <c r="AG29" s="136"/>
      <c r="AH29" s="136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2"/>
    </row>
    <row r="30" spans="1:46" s="138" customFormat="1" x14ac:dyDescent="0.25">
      <c r="A30" s="189"/>
      <c r="B30" s="190"/>
      <c r="C30" s="191"/>
      <c r="D30" s="192"/>
      <c r="E30" s="193"/>
      <c r="F30" s="194"/>
      <c r="G30" s="192"/>
      <c r="H30" s="193"/>
      <c r="I30" s="193"/>
      <c r="J30" s="194"/>
      <c r="K30" s="201"/>
      <c r="L30" s="194"/>
      <c r="M30" s="196"/>
      <c r="N30" s="197" t="s">
        <v>62</v>
      </c>
      <c r="O30" s="197" t="s">
        <v>62</v>
      </c>
      <c r="P30" s="198" t="s">
        <v>62</v>
      </c>
      <c r="Q30" s="199" t="s">
        <v>62</v>
      </c>
      <c r="R30" s="200" t="s">
        <v>62</v>
      </c>
      <c r="S30" s="136">
        <v>0</v>
      </c>
      <c r="T30" s="136">
        <v>0</v>
      </c>
      <c r="U30" s="136">
        <v>0</v>
      </c>
      <c r="V30" s="136" t="e">
        <v>#VALUE!</v>
      </c>
      <c r="W30" s="136" t="e">
        <v>#VALUE!</v>
      </c>
      <c r="X30" s="136">
        <v>0</v>
      </c>
      <c r="Y30" s="136">
        <v>100</v>
      </c>
      <c r="Z30" s="136">
        <v>0</v>
      </c>
      <c r="AA30" s="136">
        <v>0</v>
      </c>
      <c r="AB30" s="136" t="e">
        <v>#VALUE!</v>
      </c>
      <c r="AC30" s="136" t="e">
        <v>#VALUE!</v>
      </c>
      <c r="AD30" s="136">
        <v>0</v>
      </c>
      <c r="AE30" s="136">
        <v>0</v>
      </c>
      <c r="AF30" s="136">
        <v>0</v>
      </c>
      <c r="AG30" s="136" t="e">
        <v>#VALUE!</v>
      </c>
      <c r="AH30" s="136" t="e">
        <v>#VALUE!</v>
      </c>
      <c r="AI30" s="137" t="s">
        <v>62</v>
      </c>
      <c r="AJ30" s="137" t="s">
        <v>62</v>
      </c>
      <c r="AK30" s="137" t="s">
        <v>62</v>
      </c>
      <c r="AL30" s="137" t="s">
        <v>62</v>
      </c>
      <c r="AM30" s="137" t="s">
        <v>62</v>
      </c>
      <c r="AN30" s="137" t="s">
        <v>62</v>
      </c>
      <c r="AO30" s="137" t="s">
        <v>62</v>
      </c>
      <c r="AP30" s="137" t="s">
        <v>62</v>
      </c>
      <c r="AQ30" s="137"/>
      <c r="AR30" s="137"/>
      <c r="AS30" s="137"/>
      <c r="AT30" s="135"/>
    </row>
    <row r="31" spans="1:46" s="138" customFormat="1" x14ac:dyDescent="0.25">
      <c r="A31" s="189"/>
      <c r="B31" s="190"/>
      <c r="C31" s="191"/>
      <c r="D31" s="192"/>
      <c r="E31" s="193"/>
      <c r="F31" s="194"/>
      <c r="G31" s="192"/>
      <c r="H31" s="193"/>
      <c r="I31" s="193"/>
      <c r="J31" s="194"/>
      <c r="K31" s="201"/>
      <c r="L31" s="194"/>
      <c r="M31" s="196"/>
      <c r="N31" s="197" t="s">
        <v>62</v>
      </c>
      <c r="O31" s="197" t="s">
        <v>62</v>
      </c>
      <c r="P31" s="198" t="s">
        <v>62</v>
      </c>
      <c r="Q31" s="199" t="s">
        <v>62</v>
      </c>
      <c r="R31" s="200" t="s">
        <v>62</v>
      </c>
      <c r="S31" s="136">
        <v>0</v>
      </c>
      <c r="T31" s="136">
        <v>0</v>
      </c>
      <c r="U31" s="136">
        <v>0</v>
      </c>
      <c r="V31" s="136" t="e">
        <v>#VALUE!</v>
      </c>
      <c r="W31" s="136" t="e">
        <v>#VALUE!</v>
      </c>
      <c r="X31" s="136">
        <v>0</v>
      </c>
      <c r="Y31" s="136">
        <v>100</v>
      </c>
      <c r="Z31" s="136">
        <v>0</v>
      </c>
      <c r="AA31" s="136">
        <v>0</v>
      </c>
      <c r="AB31" s="136" t="e">
        <v>#VALUE!</v>
      </c>
      <c r="AC31" s="136" t="e">
        <v>#VALUE!</v>
      </c>
      <c r="AD31" s="136">
        <v>0</v>
      </c>
      <c r="AE31" s="136">
        <v>0</v>
      </c>
      <c r="AF31" s="136">
        <v>0</v>
      </c>
      <c r="AG31" s="136" t="e">
        <v>#VALUE!</v>
      </c>
      <c r="AH31" s="136" t="e">
        <v>#VALUE!</v>
      </c>
      <c r="AI31" s="137" t="s">
        <v>62</v>
      </c>
      <c r="AJ31" s="137" t="s">
        <v>62</v>
      </c>
      <c r="AK31" s="137" t="s">
        <v>62</v>
      </c>
      <c r="AL31" s="137" t="s">
        <v>62</v>
      </c>
      <c r="AM31" s="137" t="s">
        <v>62</v>
      </c>
      <c r="AN31" s="137" t="s">
        <v>62</v>
      </c>
      <c r="AO31" s="137" t="s">
        <v>62</v>
      </c>
      <c r="AP31" s="137" t="s">
        <v>62</v>
      </c>
      <c r="AQ31" s="137"/>
      <c r="AR31" s="137"/>
      <c r="AS31" s="137"/>
      <c r="AT31" s="135"/>
    </row>
    <row r="32" spans="1:46" s="138" customFormat="1" x14ac:dyDescent="0.25">
      <c r="A32" s="189"/>
      <c r="B32" s="190"/>
      <c r="C32" s="191"/>
      <c r="D32" s="192"/>
      <c r="E32" s="193"/>
      <c r="F32" s="194"/>
      <c r="G32" s="192"/>
      <c r="H32" s="193"/>
      <c r="I32" s="193"/>
      <c r="J32" s="194"/>
      <c r="K32" s="201"/>
      <c r="L32" s="194"/>
      <c r="M32" s="196"/>
      <c r="N32" s="197" t="s">
        <v>62</v>
      </c>
      <c r="O32" s="197" t="s">
        <v>62</v>
      </c>
      <c r="P32" s="198" t="s">
        <v>62</v>
      </c>
      <c r="Q32" s="199" t="s">
        <v>62</v>
      </c>
      <c r="R32" s="200" t="s">
        <v>62</v>
      </c>
      <c r="S32" s="136">
        <v>0</v>
      </c>
      <c r="T32" s="136">
        <v>0</v>
      </c>
      <c r="U32" s="136">
        <v>0</v>
      </c>
      <c r="V32" s="136" t="e">
        <v>#VALUE!</v>
      </c>
      <c r="W32" s="136" t="e">
        <v>#VALUE!</v>
      </c>
      <c r="X32" s="136">
        <v>0</v>
      </c>
      <c r="Y32" s="136">
        <v>100</v>
      </c>
      <c r="Z32" s="136">
        <v>0</v>
      </c>
      <c r="AA32" s="136">
        <v>0</v>
      </c>
      <c r="AB32" s="136" t="e">
        <v>#VALUE!</v>
      </c>
      <c r="AC32" s="136" t="e">
        <v>#VALUE!</v>
      </c>
      <c r="AD32" s="136">
        <v>0</v>
      </c>
      <c r="AE32" s="136">
        <v>0</v>
      </c>
      <c r="AF32" s="136">
        <v>0</v>
      </c>
      <c r="AG32" s="136" t="e">
        <v>#VALUE!</v>
      </c>
      <c r="AH32" s="136" t="e">
        <v>#VALUE!</v>
      </c>
      <c r="AI32" s="137" t="s">
        <v>62</v>
      </c>
      <c r="AJ32" s="137" t="s">
        <v>62</v>
      </c>
      <c r="AK32" s="137" t="s">
        <v>62</v>
      </c>
      <c r="AL32" s="137" t="s">
        <v>62</v>
      </c>
      <c r="AM32" s="137" t="s">
        <v>62</v>
      </c>
      <c r="AN32" s="137" t="s">
        <v>62</v>
      </c>
      <c r="AO32" s="137" t="s">
        <v>62</v>
      </c>
      <c r="AP32" s="137" t="s">
        <v>62</v>
      </c>
      <c r="AQ32" s="137"/>
      <c r="AR32" s="137"/>
      <c r="AS32" s="137"/>
      <c r="AT32" s="135"/>
    </row>
    <row r="33" spans="1:46" s="131" customFormat="1" x14ac:dyDescent="0.25">
      <c r="A33" s="204" t="s">
        <v>82</v>
      </c>
      <c r="B33" s="205"/>
      <c r="C33" s="205"/>
      <c r="D33" s="204"/>
      <c r="E33" s="204"/>
      <c r="F33" s="206"/>
      <c r="G33" s="176"/>
      <c r="H33" s="176"/>
      <c r="I33" s="176"/>
      <c r="J33" s="202"/>
      <c r="K33" s="181"/>
      <c r="L33" s="202"/>
      <c r="M33" s="182"/>
      <c r="N33" s="176"/>
      <c r="O33" s="176"/>
      <c r="P33" s="176"/>
      <c r="Q33" s="203"/>
      <c r="R33" s="184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2"/>
    </row>
    <row r="34" spans="1:46" s="138" customFormat="1" x14ac:dyDescent="0.25">
      <c r="A34" s="189"/>
      <c r="B34" s="190"/>
      <c r="C34" s="191"/>
      <c r="D34" s="192"/>
      <c r="E34" s="193"/>
      <c r="F34" s="194"/>
      <c r="G34" s="192"/>
      <c r="H34" s="193"/>
      <c r="I34" s="193"/>
      <c r="J34" s="194"/>
      <c r="K34" s="201"/>
      <c r="L34" s="194"/>
      <c r="M34" s="196"/>
      <c r="N34" s="207" t="s">
        <v>62</v>
      </c>
      <c r="O34" s="207"/>
      <c r="P34" s="208" t="s">
        <v>62</v>
      </c>
      <c r="Q34" s="199" t="s">
        <v>62</v>
      </c>
      <c r="R34" s="200" t="s">
        <v>62</v>
      </c>
      <c r="S34" s="136">
        <v>0</v>
      </c>
      <c r="T34" s="136"/>
      <c r="U34" s="136"/>
      <c r="V34" s="136"/>
      <c r="W34" s="136"/>
      <c r="X34" s="136">
        <v>0</v>
      </c>
      <c r="Y34" s="136">
        <v>100</v>
      </c>
      <c r="Z34" s="136">
        <v>0</v>
      </c>
      <c r="AA34" s="136"/>
      <c r="AB34" s="136"/>
      <c r="AC34" s="136"/>
      <c r="AD34" s="136">
        <v>0</v>
      </c>
      <c r="AE34" s="136"/>
      <c r="AF34" s="136"/>
      <c r="AG34" s="136"/>
      <c r="AH34" s="136"/>
      <c r="AI34" s="137" t="s">
        <v>62</v>
      </c>
      <c r="AJ34" s="137" t="s">
        <v>62</v>
      </c>
      <c r="AK34" s="137" t="s">
        <v>62</v>
      </c>
      <c r="AL34" s="137" t="s">
        <v>62</v>
      </c>
      <c r="AM34" s="137" t="s">
        <v>62</v>
      </c>
      <c r="AN34" s="137" t="s">
        <v>62</v>
      </c>
      <c r="AO34" s="137" t="s">
        <v>62</v>
      </c>
      <c r="AP34" s="137" t="s">
        <v>62</v>
      </c>
      <c r="AQ34" s="136">
        <v>0</v>
      </c>
      <c r="AR34" s="136">
        <v>0</v>
      </c>
      <c r="AS34" s="136">
        <v>0</v>
      </c>
      <c r="AT34" s="135"/>
    </row>
    <row r="35" spans="1:46" s="138" customFormat="1" x14ac:dyDescent="0.25">
      <c r="A35" s="139"/>
      <c r="B35" s="140"/>
      <c r="C35" s="141"/>
      <c r="D35" s="192"/>
      <c r="E35" s="193"/>
      <c r="F35" s="194"/>
      <c r="G35" s="192"/>
      <c r="H35" s="193"/>
      <c r="I35" s="193"/>
      <c r="J35" s="194"/>
      <c r="K35" s="201"/>
      <c r="L35" s="194"/>
      <c r="M35" s="196"/>
      <c r="N35" s="207" t="s">
        <v>62</v>
      </c>
      <c r="O35" s="207"/>
      <c r="P35" s="208" t="s">
        <v>62</v>
      </c>
      <c r="Q35" s="199" t="s">
        <v>62</v>
      </c>
      <c r="R35" s="200" t="s">
        <v>62</v>
      </c>
      <c r="S35" s="136">
        <v>0</v>
      </c>
      <c r="T35" s="136"/>
      <c r="U35" s="136"/>
      <c r="V35" s="136"/>
      <c r="W35" s="136"/>
      <c r="X35" s="136">
        <v>0</v>
      </c>
      <c r="Y35" s="136">
        <v>100</v>
      </c>
      <c r="Z35" s="136">
        <v>0</v>
      </c>
      <c r="AA35" s="136"/>
      <c r="AB35" s="136"/>
      <c r="AC35" s="136"/>
      <c r="AD35" s="136">
        <v>0</v>
      </c>
      <c r="AE35" s="136"/>
      <c r="AF35" s="136"/>
      <c r="AG35" s="136"/>
      <c r="AH35" s="136"/>
      <c r="AI35" s="137" t="s">
        <v>62</v>
      </c>
      <c r="AJ35" s="137" t="s">
        <v>62</v>
      </c>
      <c r="AK35" s="137" t="s">
        <v>62</v>
      </c>
      <c r="AL35" s="137" t="s">
        <v>62</v>
      </c>
      <c r="AM35" s="137" t="s">
        <v>62</v>
      </c>
      <c r="AN35" s="137" t="s">
        <v>62</v>
      </c>
      <c r="AO35" s="137" t="s">
        <v>62</v>
      </c>
      <c r="AP35" s="137" t="s">
        <v>62</v>
      </c>
      <c r="AQ35" s="136">
        <v>0</v>
      </c>
      <c r="AR35" s="136">
        <v>0</v>
      </c>
      <c r="AS35" s="136">
        <v>0</v>
      </c>
      <c r="AT35" s="135"/>
    </row>
    <row r="36" spans="1:46" s="138" customFormat="1" x14ac:dyDescent="0.25">
      <c r="A36" s="139"/>
      <c r="B36" s="140"/>
      <c r="C36" s="141"/>
      <c r="D36" s="192"/>
      <c r="E36" s="193"/>
      <c r="F36" s="194"/>
      <c r="G36" s="192"/>
      <c r="H36" s="193"/>
      <c r="I36" s="193"/>
      <c r="J36" s="194"/>
      <c r="K36" s="201"/>
      <c r="L36" s="194"/>
      <c r="M36" s="196"/>
      <c r="N36" s="207" t="s">
        <v>62</v>
      </c>
      <c r="O36" s="207"/>
      <c r="P36" s="208" t="s">
        <v>62</v>
      </c>
      <c r="Q36" s="199" t="s">
        <v>62</v>
      </c>
      <c r="R36" s="200" t="s">
        <v>62</v>
      </c>
      <c r="S36" s="136">
        <v>0</v>
      </c>
      <c r="T36" s="136"/>
      <c r="U36" s="136"/>
      <c r="V36" s="136"/>
      <c r="W36" s="136"/>
      <c r="X36" s="136">
        <v>0</v>
      </c>
      <c r="Y36" s="136">
        <v>100</v>
      </c>
      <c r="Z36" s="136">
        <v>0</v>
      </c>
      <c r="AA36" s="136"/>
      <c r="AB36" s="136"/>
      <c r="AC36" s="136"/>
      <c r="AD36" s="136">
        <v>0</v>
      </c>
      <c r="AE36" s="136"/>
      <c r="AF36" s="136"/>
      <c r="AG36" s="136"/>
      <c r="AH36" s="136"/>
      <c r="AI36" s="137" t="s">
        <v>62</v>
      </c>
      <c r="AJ36" s="137" t="s">
        <v>62</v>
      </c>
      <c r="AK36" s="137" t="s">
        <v>62</v>
      </c>
      <c r="AL36" s="137" t="s">
        <v>62</v>
      </c>
      <c r="AM36" s="137" t="s">
        <v>62</v>
      </c>
      <c r="AN36" s="137" t="s">
        <v>62</v>
      </c>
      <c r="AO36" s="137" t="s">
        <v>62</v>
      </c>
      <c r="AP36" s="137" t="s">
        <v>62</v>
      </c>
      <c r="AQ36" s="136">
        <v>0</v>
      </c>
      <c r="AR36" s="136">
        <v>0</v>
      </c>
      <c r="AS36" s="136">
        <v>0</v>
      </c>
      <c r="AT36" s="135"/>
    </row>
    <row r="37" spans="1:46" s="138" customFormat="1" x14ac:dyDescent="0.25">
      <c r="A37" s="139"/>
      <c r="B37" s="140"/>
      <c r="C37" s="141"/>
      <c r="D37" s="142"/>
      <c r="E37" s="143"/>
      <c r="F37" s="141"/>
      <c r="G37" s="142"/>
      <c r="H37" s="143"/>
      <c r="I37" s="143"/>
      <c r="J37" s="141"/>
      <c r="K37" s="144"/>
      <c r="L37" s="141"/>
      <c r="M37" s="145"/>
      <c r="N37" s="207" t="s">
        <v>62</v>
      </c>
      <c r="O37" s="207" t="s">
        <v>62</v>
      </c>
      <c r="P37" s="208" t="s">
        <v>62</v>
      </c>
      <c r="Q37" s="209" t="s">
        <v>62</v>
      </c>
      <c r="R37" s="210" t="s">
        <v>62</v>
      </c>
      <c r="S37" s="136"/>
      <c r="T37" s="136"/>
      <c r="U37" s="136"/>
      <c r="V37" s="136" t="e">
        <v>#VALUE!</v>
      </c>
      <c r="W37" s="136" t="e">
        <v>#VALUE!</v>
      </c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7" t="s">
        <v>62</v>
      </c>
      <c r="AJ37" s="137" t="s">
        <v>62</v>
      </c>
      <c r="AK37" s="137" t="s">
        <v>62</v>
      </c>
      <c r="AL37" s="137" t="s">
        <v>62</v>
      </c>
      <c r="AM37" s="137" t="s">
        <v>62</v>
      </c>
      <c r="AN37" s="137" t="s">
        <v>62</v>
      </c>
      <c r="AO37" s="137" t="s">
        <v>62</v>
      </c>
      <c r="AP37" s="137" t="s">
        <v>62</v>
      </c>
      <c r="AQ37" s="136">
        <v>0</v>
      </c>
      <c r="AR37" s="136">
        <v>0</v>
      </c>
      <c r="AS37" s="136">
        <v>0</v>
      </c>
      <c r="AT37" s="135"/>
    </row>
    <row r="38" spans="1:46" s="138" customFormat="1" x14ac:dyDescent="0.25">
      <c r="A38" s="146"/>
      <c r="F38" s="147"/>
      <c r="J38" s="147"/>
      <c r="K38" s="136"/>
      <c r="L38" s="136"/>
      <c r="M38" s="136"/>
      <c r="N38" s="136"/>
      <c r="O38" s="136"/>
      <c r="P38" s="148"/>
      <c r="Q38" s="149"/>
      <c r="V38" s="136"/>
      <c r="W38" s="136"/>
    </row>
    <row r="39" spans="1:46" s="138" customFormat="1" x14ac:dyDescent="0.25">
      <c r="A39" s="146"/>
      <c r="F39" s="147"/>
      <c r="J39" s="147"/>
      <c r="K39" s="136"/>
      <c r="L39" s="136"/>
      <c r="M39" s="136"/>
      <c r="N39" s="136"/>
      <c r="O39" s="136"/>
      <c r="P39" s="148"/>
      <c r="Q39" s="149"/>
      <c r="R39" s="235">
        <v>44547</v>
      </c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</row>
    <row r="40" spans="1:46" s="138" customFormat="1" x14ac:dyDescent="0.25">
      <c r="A40" s="146" t="s">
        <v>56</v>
      </c>
      <c r="B40" s="118" t="s">
        <v>57</v>
      </c>
      <c r="C40" s="118"/>
      <c r="F40" s="147"/>
      <c r="J40" s="147"/>
      <c r="K40" s="136"/>
      <c r="L40" s="136"/>
      <c r="M40" s="136"/>
      <c r="N40" s="136"/>
      <c r="O40" s="136"/>
      <c r="P40" s="148"/>
      <c r="Q40" s="149"/>
      <c r="R40" s="150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T40" s="150"/>
    </row>
    <row r="41" spans="1:46" s="138" customFormat="1" x14ac:dyDescent="0.25">
      <c r="A41" s="146"/>
      <c r="F41" s="147"/>
      <c r="J41" s="147"/>
      <c r="K41" s="136"/>
      <c r="L41" s="136"/>
      <c r="M41" s="136"/>
      <c r="N41" s="136"/>
      <c r="O41" s="136"/>
      <c r="P41" s="148"/>
      <c r="Q41" s="149"/>
      <c r="R41" s="150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T41" s="150"/>
    </row>
    <row r="42" spans="1:46" x14ac:dyDescent="0.25">
      <c r="A42" s="151"/>
      <c r="B42" s="118"/>
    </row>
    <row r="43" spans="1:46" s="118" customFormat="1" x14ac:dyDescent="0.25">
      <c r="A43" s="151"/>
      <c r="F43" s="152"/>
      <c r="J43" s="152"/>
      <c r="K43" s="153"/>
      <c r="L43" s="153"/>
      <c r="M43" s="153"/>
      <c r="N43" s="153"/>
      <c r="O43" s="153"/>
      <c r="P43" s="154"/>
      <c r="Q43" s="155"/>
      <c r="R43" s="156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T43" s="156"/>
    </row>
    <row r="44" spans="1:46" s="118" customFormat="1" x14ac:dyDescent="0.25">
      <c r="A44" s="151"/>
      <c r="F44" s="152"/>
      <c r="J44" s="152"/>
      <c r="K44" s="153"/>
      <c r="L44" s="153"/>
      <c r="M44" s="153"/>
      <c r="N44" s="153"/>
      <c r="O44" s="153"/>
      <c r="P44" s="154"/>
      <c r="Q44" s="155"/>
      <c r="R44" s="156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T44" s="156"/>
    </row>
    <row r="45" spans="1:46" s="118" customFormat="1" x14ac:dyDescent="0.25">
      <c r="A45" s="151"/>
      <c r="F45" s="152"/>
      <c r="J45" s="152"/>
      <c r="K45" s="153"/>
      <c r="L45" s="153"/>
      <c r="M45" s="153"/>
      <c r="N45" s="153"/>
      <c r="O45" s="153"/>
      <c r="P45" s="154"/>
      <c r="Q45" s="155"/>
      <c r="R45" s="156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T45" s="156"/>
    </row>
    <row r="46" spans="1:46" s="118" customFormat="1" x14ac:dyDescent="0.25">
      <c r="A46" s="151"/>
      <c r="F46" s="152"/>
      <c r="J46" s="152"/>
      <c r="K46" s="153"/>
      <c r="L46" s="153"/>
      <c r="M46" s="153"/>
      <c r="N46" s="153"/>
      <c r="O46" s="153"/>
      <c r="P46" s="154"/>
      <c r="Q46" s="155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T46" s="156"/>
    </row>
    <row r="47" spans="1:46" s="138" customFormat="1" x14ac:dyDescent="0.25">
      <c r="A47" s="146"/>
      <c r="F47" s="147"/>
      <c r="J47" s="147"/>
      <c r="K47" s="136"/>
      <c r="L47" s="136"/>
      <c r="M47" s="136"/>
      <c r="N47" s="136"/>
      <c r="O47" s="136"/>
      <c r="P47" s="148"/>
      <c r="Q47" s="149"/>
      <c r="R47" s="150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T47" s="150"/>
    </row>
    <row r="48" spans="1:46" s="138" customFormat="1" x14ac:dyDescent="0.25">
      <c r="A48" s="146"/>
      <c r="F48" s="147"/>
      <c r="J48" s="147"/>
      <c r="K48" s="136"/>
      <c r="L48" s="136"/>
      <c r="M48" s="136"/>
      <c r="N48" s="136"/>
      <c r="O48" s="136"/>
      <c r="P48" s="148"/>
      <c r="Q48" s="149"/>
      <c r="R48" s="150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T48" s="150"/>
    </row>
    <row r="49" spans="1:46" s="138" customFormat="1" x14ac:dyDescent="0.25">
      <c r="A49" s="146"/>
      <c r="F49" s="147"/>
      <c r="J49" s="147"/>
      <c r="K49" s="136"/>
      <c r="L49" s="136"/>
      <c r="M49" s="136"/>
      <c r="N49" s="136"/>
      <c r="O49" s="136"/>
      <c r="P49" s="148"/>
      <c r="Q49" s="149"/>
      <c r="R49" s="150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T49" s="150"/>
    </row>
    <row r="50" spans="1:46" s="138" customFormat="1" x14ac:dyDescent="0.25">
      <c r="A50" s="146"/>
      <c r="F50" s="147"/>
      <c r="J50" s="147"/>
      <c r="K50" s="147"/>
      <c r="L50" s="147"/>
      <c r="M50" s="147"/>
      <c r="N50" s="136"/>
      <c r="O50" s="136"/>
      <c r="P50" s="148"/>
      <c r="Q50" s="149"/>
      <c r="R50" s="150"/>
      <c r="AT50" s="150"/>
    </row>
    <row r="51" spans="1:46" x14ac:dyDescent="0.25">
      <c r="B51" s="138"/>
      <c r="C51" s="138"/>
      <c r="D51" s="138"/>
      <c r="E51" s="138"/>
      <c r="F51" s="147"/>
      <c r="G51" s="138"/>
      <c r="H51" s="138"/>
      <c r="I51" s="138"/>
      <c r="J51" s="147"/>
    </row>
  </sheetData>
  <sheetProtection sheet="1" objects="1" scenarios="1"/>
  <mergeCells count="9">
    <mergeCell ref="X3:AA3"/>
    <mergeCell ref="AD3:AF3"/>
    <mergeCell ref="R39:AT39"/>
    <mergeCell ref="B1:J1"/>
    <mergeCell ref="D2:F2"/>
    <mergeCell ref="G2:J2"/>
    <mergeCell ref="K2:L2"/>
    <mergeCell ref="O2:R2"/>
    <mergeCell ref="S3:U3"/>
  </mergeCells>
  <dataValidations count="4">
    <dataValidation type="whole" allowBlank="1" showInputMessage="1" showErrorMessage="1" error="nur -99 bis +99 möglich" sqref="B6:B37">
      <formula1>-99</formula1>
      <formula2>99</formula2>
    </dataValidation>
    <dataValidation type="whole" allowBlank="1" showInputMessage="1" showErrorMessage="1" error="nur 2 bis 8 möglich" sqref="D37">
      <formula1>2</formula1>
      <formula2>8</formula2>
    </dataValidation>
    <dataValidation type="whole" allowBlank="1" showInputMessage="1" showErrorMessage="1" error="nur 0 bis 48 möglich" sqref="E34:E37 E6:E32">
      <formula1>0</formula1>
      <formula2>48</formula2>
    </dataValidation>
    <dataValidation type="whole" allowBlank="1" showInputMessage="1" showErrorMessage="1" error="nur 1 bis 6 möglich" sqref="D6:D36">
      <formula1>1</formula1>
      <formula2>6</formula2>
    </dataValidation>
  </dataValidations>
  <pageMargins left="0.27559055118110237" right="0.15748031496062992" top="0.27559055118110237" bottom="0.27559055118110237" header="0.15748031496062992" footer="0.15748031496062992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2"/>
  <sheetViews>
    <sheetView zoomScale="90" zoomScaleNormal="90" workbookViewId="0">
      <pane xSplit="1" ySplit="2" topLeftCell="B3" activePane="bottomRight" state="frozen"/>
      <selection activeCell="L8" sqref="L8"/>
      <selection pane="topRight" activeCell="L8" sqref="L8"/>
      <selection pane="bottomLeft" activeCell="L8" sqref="L8"/>
      <selection pane="bottomRight" activeCell="G43" sqref="G43"/>
    </sheetView>
  </sheetViews>
  <sheetFormatPr baseColWidth="10" defaultRowHeight="13.2" x14ac:dyDescent="0.25"/>
  <cols>
    <col min="1" max="1" width="11.33203125" customWidth="1"/>
    <col min="2" max="4" width="9.44140625" style="4" customWidth="1"/>
    <col min="5" max="5" width="9.44140625" style="8" customWidth="1"/>
    <col min="6" max="9" width="9.44140625" style="4" customWidth="1"/>
    <col min="10" max="10" width="6" style="4" customWidth="1"/>
    <col min="11" max="11" width="6" style="8" customWidth="1"/>
    <col min="12" max="14" width="8.44140625" style="5" hidden="1" customWidth="1"/>
    <col min="15" max="16" width="8.44140625" style="9" hidden="1" customWidth="1"/>
    <col min="17" max="17" width="8.88671875" style="5" hidden="1" customWidth="1"/>
    <col min="18" max="18" width="8.88671875" style="10" hidden="1" customWidth="1"/>
    <col min="19" max="19" width="8.88671875" hidden="1" customWidth="1"/>
    <col min="20" max="20" width="4.5546875" style="4" hidden="1" customWidth="1"/>
    <col min="21" max="21" width="5" style="8" hidden="1" customWidth="1"/>
  </cols>
  <sheetData>
    <row r="1" spans="1:31" s="1" customFormat="1" ht="31.2" x14ac:dyDescent="0.3">
      <c r="A1" s="21" t="s">
        <v>24</v>
      </c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4" t="s">
        <v>1</v>
      </c>
      <c r="L1" s="16" t="s">
        <v>2</v>
      </c>
      <c r="M1" s="17"/>
      <c r="N1" s="17"/>
      <c r="O1" s="17"/>
      <c r="P1" s="17"/>
      <c r="Q1" s="17"/>
      <c r="R1" s="18"/>
      <c r="S1" s="17"/>
      <c r="T1" s="16"/>
      <c r="U1" s="19" t="s">
        <v>1</v>
      </c>
      <c r="V1" s="14"/>
    </row>
    <row r="2" spans="1:31" ht="27" customHeight="1" x14ac:dyDescent="0.25">
      <c r="A2" s="2" t="s">
        <v>3</v>
      </c>
      <c r="B2" s="15" t="s">
        <v>4</v>
      </c>
      <c r="C2" s="15" t="s">
        <v>5</v>
      </c>
      <c r="D2" s="15" t="s">
        <v>6</v>
      </c>
      <c r="E2" s="15" t="s">
        <v>7</v>
      </c>
      <c r="F2" s="15" t="s">
        <v>8</v>
      </c>
      <c r="G2" s="15" t="s">
        <v>9</v>
      </c>
      <c r="H2" s="15" t="s">
        <v>10</v>
      </c>
      <c r="I2" s="15" t="s">
        <v>11</v>
      </c>
      <c r="J2" s="15" t="s">
        <v>12</v>
      </c>
      <c r="K2" s="15" t="s">
        <v>13</v>
      </c>
      <c r="L2" s="20" t="s">
        <v>14</v>
      </c>
      <c r="M2" s="20" t="s">
        <v>15</v>
      </c>
      <c r="N2" s="20" t="s">
        <v>16</v>
      </c>
      <c r="O2" s="20" t="s">
        <v>17</v>
      </c>
      <c r="P2" s="20" t="s">
        <v>18</v>
      </c>
      <c r="Q2" s="20" t="s">
        <v>19</v>
      </c>
      <c r="R2" s="20" t="s">
        <v>20</v>
      </c>
      <c r="S2" s="20" t="s">
        <v>21</v>
      </c>
      <c r="T2" s="20" t="s">
        <v>22</v>
      </c>
      <c r="U2" s="20" t="s">
        <v>23</v>
      </c>
      <c r="V2" s="15" t="s">
        <v>61</v>
      </c>
    </row>
    <row r="3" spans="1:31" x14ac:dyDescent="0.25">
      <c r="A3" s="3">
        <v>0</v>
      </c>
      <c r="B3" s="4">
        <v>71331</v>
      </c>
      <c r="C3" s="4">
        <v>75366.200000000012</v>
      </c>
      <c r="D3" s="4">
        <v>82289.350000000006</v>
      </c>
      <c r="E3" s="4">
        <v>85878.650000000009</v>
      </c>
      <c r="F3" s="4">
        <v>91610.35</v>
      </c>
      <c r="G3" s="4">
        <v>97327.1</v>
      </c>
      <c r="H3" s="4">
        <v>0</v>
      </c>
      <c r="I3" s="4">
        <v>0</v>
      </c>
      <c r="J3" s="4">
        <v>0</v>
      </c>
      <c r="K3" s="4">
        <v>0</v>
      </c>
      <c r="L3" s="5">
        <v>0</v>
      </c>
      <c r="M3" s="5">
        <v>0</v>
      </c>
      <c r="N3" s="5">
        <v>5625.8</v>
      </c>
      <c r="O3" s="4">
        <v>6260.85</v>
      </c>
      <c r="P3" s="4">
        <v>6678.75</v>
      </c>
      <c r="Q3" s="4">
        <v>6883.9</v>
      </c>
      <c r="R3" s="4">
        <v>7664.85</v>
      </c>
      <c r="S3" s="4">
        <v>8201.2000000000007</v>
      </c>
      <c r="T3" s="4">
        <v>0</v>
      </c>
      <c r="U3" s="4">
        <v>0</v>
      </c>
      <c r="V3" s="4">
        <v>0</v>
      </c>
    </row>
    <row r="4" spans="1:31" x14ac:dyDescent="0.25">
      <c r="A4" s="3">
        <v>1</v>
      </c>
      <c r="B4" s="4">
        <v>72976.800000000003</v>
      </c>
      <c r="C4" s="4">
        <v>77105.600000000006</v>
      </c>
      <c r="D4" s="4">
        <v>84188.650000000009</v>
      </c>
      <c r="E4" s="4">
        <v>87859.85</v>
      </c>
      <c r="F4" s="4">
        <v>93724.800000000003</v>
      </c>
      <c r="G4" s="4">
        <v>99572.85</v>
      </c>
      <c r="H4" s="4">
        <v>0</v>
      </c>
      <c r="I4" s="4">
        <v>0</v>
      </c>
      <c r="J4" s="4">
        <v>0</v>
      </c>
      <c r="K4" s="4">
        <v>0</v>
      </c>
      <c r="L4" s="5">
        <v>0</v>
      </c>
      <c r="M4" s="5">
        <v>0</v>
      </c>
      <c r="N4" s="5">
        <v>5762.15</v>
      </c>
      <c r="O4" s="4">
        <v>6399.25</v>
      </c>
      <c r="P4" s="4">
        <v>6826.6</v>
      </c>
      <c r="Q4" s="4">
        <v>7061.4</v>
      </c>
      <c r="R4" s="4">
        <v>7877.45</v>
      </c>
      <c r="S4" s="4">
        <v>8428.7000000000007</v>
      </c>
      <c r="T4" s="4">
        <v>0</v>
      </c>
      <c r="U4" s="4">
        <v>0</v>
      </c>
      <c r="V4" s="4">
        <v>0</v>
      </c>
      <c r="W4" s="5"/>
      <c r="X4" s="78"/>
      <c r="Y4" s="78"/>
      <c r="Z4" s="78"/>
      <c r="AA4" s="78"/>
      <c r="AB4" s="78"/>
      <c r="AC4" s="78"/>
      <c r="AD4" s="78"/>
      <c r="AE4" s="78"/>
    </row>
    <row r="5" spans="1:31" x14ac:dyDescent="0.25">
      <c r="A5" s="3">
        <v>2</v>
      </c>
      <c r="B5" s="4">
        <v>74623.25</v>
      </c>
      <c r="C5" s="4">
        <v>78845</v>
      </c>
      <c r="D5" s="4">
        <v>86087.3</v>
      </c>
      <c r="E5" s="4">
        <v>89841.700000000012</v>
      </c>
      <c r="F5" s="4">
        <v>95838.6</v>
      </c>
      <c r="G5" s="4">
        <v>101819.25</v>
      </c>
      <c r="H5" s="4">
        <v>0</v>
      </c>
      <c r="I5" s="4">
        <v>0</v>
      </c>
      <c r="J5" s="4">
        <v>0</v>
      </c>
      <c r="K5" s="4">
        <v>0</v>
      </c>
      <c r="L5" s="5">
        <v>0</v>
      </c>
      <c r="M5" s="5">
        <v>0</v>
      </c>
      <c r="N5" s="5">
        <v>5864.4</v>
      </c>
      <c r="O5" s="4">
        <v>6503</v>
      </c>
      <c r="P5" s="4">
        <v>6937.45</v>
      </c>
      <c r="Q5" s="4">
        <v>7194.55</v>
      </c>
      <c r="R5" s="4">
        <v>8036.95</v>
      </c>
      <c r="S5" s="4">
        <v>8599.2999999999993</v>
      </c>
      <c r="T5" s="4">
        <v>0</v>
      </c>
      <c r="U5" s="4">
        <v>0</v>
      </c>
      <c r="V5" s="4">
        <v>0</v>
      </c>
      <c r="W5" s="5"/>
      <c r="X5" s="78"/>
      <c r="Y5" s="78"/>
      <c r="Z5" s="78"/>
      <c r="AA5" s="78"/>
      <c r="AB5" s="78"/>
      <c r="AC5" s="78"/>
      <c r="AD5" s="78"/>
      <c r="AE5" s="78"/>
    </row>
    <row r="6" spans="1:31" x14ac:dyDescent="0.25">
      <c r="A6" s="3">
        <v>3</v>
      </c>
      <c r="B6" s="4">
        <v>76269.05</v>
      </c>
      <c r="C6" s="4">
        <v>80583.75</v>
      </c>
      <c r="D6" s="4">
        <v>87986.6</v>
      </c>
      <c r="E6" s="4">
        <v>91823.55</v>
      </c>
      <c r="F6" s="4">
        <v>97953.05</v>
      </c>
      <c r="G6" s="4">
        <v>104065</v>
      </c>
      <c r="H6" s="4">
        <v>0</v>
      </c>
      <c r="I6" s="4">
        <v>0</v>
      </c>
      <c r="J6" s="4">
        <v>0</v>
      </c>
      <c r="K6" s="4">
        <v>0</v>
      </c>
      <c r="L6" s="5">
        <v>0</v>
      </c>
      <c r="M6" s="5">
        <v>0</v>
      </c>
      <c r="N6" s="5">
        <v>5966.65</v>
      </c>
      <c r="O6" s="4">
        <v>6606.8</v>
      </c>
      <c r="P6" s="4">
        <v>7048.3</v>
      </c>
      <c r="Q6" s="4">
        <v>7327.7</v>
      </c>
      <c r="R6" s="4">
        <v>8196.4</v>
      </c>
      <c r="S6" s="4">
        <v>8769.9</v>
      </c>
      <c r="T6" s="4">
        <v>0</v>
      </c>
      <c r="U6" s="4">
        <v>0</v>
      </c>
      <c r="V6" s="4">
        <v>0</v>
      </c>
      <c r="W6" s="5"/>
      <c r="X6" s="78"/>
      <c r="Y6" s="78"/>
      <c r="Z6" s="78"/>
      <c r="AA6" s="78"/>
      <c r="AB6" s="78"/>
      <c r="AC6" s="78"/>
      <c r="AD6" s="78"/>
      <c r="AE6" s="78"/>
    </row>
    <row r="7" spans="1:31" x14ac:dyDescent="0.25">
      <c r="A7" s="3">
        <v>4</v>
      </c>
      <c r="B7" s="4">
        <v>77915.5</v>
      </c>
      <c r="C7" s="4">
        <v>82323.150000000009</v>
      </c>
      <c r="D7" s="4">
        <v>89885.25</v>
      </c>
      <c r="E7" s="4">
        <v>93805.400000000009</v>
      </c>
      <c r="F7" s="4">
        <v>100066.85</v>
      </c>
      <c r="G7" s="4">
        <v>106311.40000000001</v>
      </c>
      <c r="H7" s="4">
        <v>0</v>
      </c>
      <c r="I7" s="4">
        <v>0</v>
      </c>
      <c r="J7" s="4">
        <v>0</v>
      </c>
      <c r="K7" s="4">
        <v>0</v>
      </c>
      <c r="L7" s="5">
        <v>0</v>
      </c>
      <c r="M7" s="5">
        <v>0</v>
      </c>
      <c r="N7" s="5">
        <v>6085.95</v>
      </c>
      <c r="O7" s="4">
        <v>6727.85</v>
      </c>
      <c r="P7" s="4">
        <v>7177.65</v>
      </c>
      <c r="Q7" s="4">
        <v>7483</v>
      </c>
      <c r="R7" s="4">
        <v>8382.4500000000007</v>
      </c>
      <c r="S7" s="4">
        <v>8968.9</v>
      </c>
      <c r="T7" s="4">
        <v>0</v>
      </c>
      <c r="U7" s="4">
        <v>0</v>
      </c>
      <c r="V7" s="4">
        <v>0</v>
      </c>
      <c r="W7" s="5"/>
      <c r="X7" s="78"/>
      <c r="Y7" s="78"/>
      <c r="Z7" s="78"/>
      <c r="AA7" s="78"/>
      <c r="AB7" s="78"/>
      <c r="AC7" s="78"/>
      <c r="AD7" s="78"/>
      <c r="AE7" s="78"/>
    </row>
    <row r="8" spans="1:31" x14ac:dyDescent="0.25">
      <c r="A8" s="3">
        <v>5</v>
      </c>
      <c r="B8" s="4">
        <v>79561.3</v>
      </c>
      <c r="C8" s="4">
        <v>84062.55</v>
      </c>
      <c r="D8" s="4">
        <v>91784.55</v>
      </c>
      <c r="E8" s="4">
        <v>95787.25</v>
      </c>
      <c r="F8" s="4">
        <v>102181.3</v>
      </c>
      <c r="G8" s="4">
        <v>108557.15000000001</v>
      </c>
      <c r="H8" s="4">
        <v>0</v>
      </c>
      <c r="I8" s="4">
        <v>0</v>
      </c>
      <c r="J8" s="4">
        <v>0</v>
      </c>
      <c r="K8" s="4">
        <v>0</v>
      </c>
      <c r="L8" s="5">
        <v>0</v>
      </c>
      <c r="M8" s="5">
        <v>0</v>
      </c>
      <c r="N8" s="5">
        <v>6205.25</v>
      </c>
      <c r="O8" s="4">
        <v>6848.95</v>
      </c>
      <c r="P8" s="4">
        <v>7307</v>
      </c>
      <c r="Q8" s="4">
        <v>7638.35</v>
      </c>
      <c r="R8" s="4">
        <v>8568.5</v>
      </c>
      <c r="S8" s="4">
        <v>9167.9500000000007</v>
      </c>
      <c r="T8" s="4">
        <v>0</v>
      </c>
      <c r="U8" s="4">
        <v>0</v>
      </c>
      <c r="V8" s="4">
        <v>0</v>
      </c>
      <c r="W8" s="5"/>
      <c r="X8" s="78"/>
      <c r="Y8" s="78"/>
      <c r="Z8" s="78"/>
      <c r="AA8" s="78"/>
      <c r="AB8" s="78"/>
      <c r="AC8" s="78"/>
      <c r="AD8" s="78"/>
      <c r="AE8" s="78"/>
    </row>
    <row r="9" spans="1:31" x14ac:dyDescent="0.25">
      <c r="A9" s="3">
        <v>6</v>
      </c>
      <c r="B9" s="4">
        <v>81207.100000000006</v>
      </c>
      <c r="C9" s="4">
        <v>85801.950000000012</v>
      </c>
      <c r="D9" s="4">
        <v>93683.200000000012</v>
      </c>
      <c r="E9" s="4">
        <v>97769.1</v>
      </c>
      <c r="F9" s="4">
        <v>104295.1</v>
      </c>
      <c r="G9" s="4">
        <v>110802.90000000001</v>
      </c>
      <c r="H9" s="4">
        <v>0</v>
      </c>
      <c r="I9" s="4">
        <v>0</v>
      </c>
      <c r="J9" s="4">
        <v>0</v>
      </c>
      <c r="K9" s="4">
        <v>0</v>
      </c>
      <c r="L9" s="5">
        <v>0</v>
      </c>
      <c r="M9" s="5">
        <v>0</v>
      </c>
      <c r="N9" s="5">
        <v>6341.6</v>
      </c>
      <c r="O9" s="4">
        <v>6987.3</v>
      </c>
      <c r="P9" s="4">
        <v>7454.85</v>
      </c>
      <c r="Q9" s="4">
        <v>7815.85</v>
      </c>
      <c r="R9" s="4">
        <v>8781.1</v>
      </c>
      <c r="S9" s="4">
        <v>9395.4500000000007</v>
      </c>
      <c r="T9" s="4">
        <v>0</v>
      </c>
      <c r="U9" s="4">
        <v>0</v>
      </c>
      <c r="V9" s="4">
        <v>0</v>
      </c>
      <c r="W9" s="5"/>
      <c r="X9" s="78"/>
      <c r="Y9" s="78"/>
      <c r="Z9" s="78"/>
      <c r="AA9" s="78"/>
      <c r="AB9" s="78"/>
      <c r="AC9" s="78"/>
      <c r="AD9" s="78"/>
      <c r="AE9" s="78"/>
    </row>
    <row r="10" spans="1:31" x14ac:dyDescent="0.25">
      <c r="A10" s="3">
        <v>7</v>
      </c>
      <c r="B10" s="4">
        <v>82853.55</v>
      </c>
      <c r="C10" s="4">
        <v>87540.700000000012</v>
      </c>
      <c r="D10" s="4">
        <v>95582.5</v>
      </c>
      <c r="E10" s="4">
        <v>99750.950000000012</v>
      </c>
      <c r="F10" s="4">
        <v>106408.90000000001</v>
      </c>
      <c r="G10" s="4">
        <v>113049.3</v>
      </c>
      <c r="H10" s="4">
        <v>0</v>
      </c>
      <c r="I10" s="4">
        <v>0</v>
      </c>
      <c r="J10" s="4">
        <v>0</v>
      </c>
      <c r="K10" s="4">
        <v>0</v>
      </c>
      <c r="L10" s="5">
        <v>0</v>
      </c>
      <c r="M10" s="5">
        <v>0</v>
      </c>
      <c r="N10" s="5">
        <v>6495</v>
      </c>
      <c r="O10" s="4">
        <v>7143</v>
      </c>
      <c r="P10" s="4">
        <v>7621.15</v>
      </c>
      <c r="Q10" s="4">
        <v>8015.6</v>
      </c>
      <c r="R10" s="4">
        <v>9020.2999999999993</v>
      </c>
      <c r="S10" s="4">
        <v>9651.35</v>
      </c>
      <c r="T10" s="4">
        <v>0</v>
      </c>
      <c r="U10" s="4">
        <v>0</v>
      </c>
      <c r="V10" s="4">
        <v>0</v>
      </c>
      <c r="W10" s="5"/>
      <c r="X10" s="78"/>
      <c r="Y10" s="78"/>
      <c r="Z10" s="78"/>
      <c r="AA10" s="78"/>
      <c r="AB10" s="78"/>
      <c r="AC10" s="78"/>
      <c r="AD10" s="78"/>
      <c r="AE10" s="78"/>
    </row>
    <row r="11" spans="1:31" x14ac:dyDescent="0.25">
      <c r="A11" s="3">
        <v>8</v>
      </c>
      <c r="B11" s="4">
        <v>84499.35</v>
      </c>
      <c r="C11" s="4">
        <v>89280.1</v>
      </c>
      <c r="D11" s="4">
        <v>97481.150000000009</v>
      </c>
      <c r="E11" s="4">
        <v>101732.8</v>
      </c>
      <c r="F11" s="4">
        <v>108523.35</v>
      </c>
      <c r="G11" s="4">
        <v>115295.05</v>
      </c>
      <c r="H11" s="4">
        <v>0</v>
      </c>
      <c r="I11" s="4">
        <v>0</v>
      </c>
      <c r="J11" s="4">
        <v>0</v>
      </c>
      <c r="K11" s="4">
        <v>0</v>
      </c>
      <c r="L11" s="5">
        <v>0</v>
      </c>
      <c r="M11" s="5">
        <v>0</v>
      </c>
      <c r="N11" s="5">
        <v>6648.4</v>
      </c>
      <c r="O11" s="4">
        <v>7298.65</v>
      </c>
      <c r="P11" s="4">
        <v>7787.45</v>
      </c>
      <c r="Q11" s="4">
        <v>8215.2999999999993</v>
      </c>
      <c r="R11" s="4">
        <v>9259.5</v>
      </c>
      <c r="S11" s="4">
        <v>9907.25</v>
      </c>
      <c r="T11" s="4">
        <v>0</v>
      </c>
      <c r="U11" s="4">
        <v>0</v>
      </c>
      <c r="V11" s="4">
        <v>0</v>
      </c>
      <c r="W11" s="5"/>
      <c r="X11" s="78"/>
      <c r="Y11" s="78"/>
      <c r="Z11" s="78"/>
      <c r="AA11" s="78"/>
      <c r="AB11" s="78"/>
      <c r="AC11" s="78"/>
      <c r="AD11" s="78"/>
      <c r="AE11" s="78"/>
    </row>
    <row r="12" spans="1:31" x14ac:dyDescent="0.25">
      <c r="A12" s="3">
        <v>9</v>
      </c>
      <c r="B12" s="4">
        <v>86145.8</v>
      </c>
      <c r="C12" s="4">
        <v>91019.5</v>
      </c>
      <c r="D12" s="4">
        <v>99380.450000000012</v>
      </c>
      <c r="E12" s="4">
        <v>103714.65000000001</v>
      </c>
      <c r="F12" s="4">
        <v>110637.15000000001</v>
      </c>
      <c r="G12" s="4">
        <v>117541.45</v>
      </c>
      <c r="H12" s="4">
        <v>0</v>
      </c>
      <c r="I12" s="4">
        <v>0</v>
      </c>
      <c r="J12" s="4">
        <v>0</v>
      </c>
      <c r="K12" s="4">
        <v>0</v>
      </c>
      <c r="L12" s="5">
        <v>0</v>
      </c>
      <c r="M12" s="5">
        <v>0</v>
      </c>
      <c r="N12" s="5">
        <v>6784.75</v>
      </c>
      <c r="O12" s="4">
        <v>7437.05</v>
      </c>
      <c r="P12" s="4">
        <v>7935.25</v>
      </c>
      <c r="Q12" s="4">
        <v>8392.7999999999993</v>
      </c>
      <c r="R12" s="4">
        <v>9498.7000000000007</v>
      </c>
      <c r="S12" s="4">
        <v>10163.15</v>
      </c>
      <c r="T12" s="4">
        <v>0</v>
      </c>
      <c r="U12" s="4">
        <v>0</v>
      </c>
      <c r="V12" s="4">
        <v>0</v>
      </c>
      <c r="W12" s="5"/>
      <c r="X12" s="78"/>
      <c r="Y12" s="78"/>
      <c r="Z12" s="78"/>
      <c r="AA12" s="78"/>
      <c r="AB12" s="78"/>
      <c r="AC12" s="78"/>
      <c r="AD12" s="78"/>
      <c r="AE12" s="78"/>
    </row>
    <row r="13" spans="1:31" x14ac:dyDescent="0.25">
      <c r="A13" s="3">
        <v>10</v>
      </c>
      <c r="B13" s="4">
        <v>87791.6</v>
      </c>
      <c r="C13" s="4">
        <v>92758.25</v>
      </c>
      <c r="D13" s="4">
        <v>101279.1</v>
      </c>
      <c r="E13" s="4">
        <v>105696.5</v>
      </c>
      <c r="F13" s="4">
        <v>112751.6</v>
      </c>
      <c r="G13" s="4">
        <v>119787.2</v>
      </c>
      <c r="H13" s="4">
        <v>0</v>
      </c>
      <c r="I13" s="4">
        <v>0</v>
      </c>
      <c r="J13" s="4">
        <v>0</v>
      </c>
      <c r="K13" s="4">
        <v>0</v>
      </c>
      <c r="L13" s="5">
        <v>0</v>
      </c>
      <c r="M13" s="5">
        <v>0</v>
      </c>
      <c r="N13" s="5">
        <v>6887</v>
      </c>
      <c r="O13" s="4">
        <v>7575.4</v>
      </c>
      <c r="P13" s="4">
        <v>8083.1</v>
      </c>
      <c r="Q13" s="4">
        <v>8570.35</v>
      </c>
      <c r="R13" s="4">
        <v>9711.35</v>
      </c>
      <c r="S13" s="4">
        <v>10390.6</v>
      </c>
      <c r="T13" s="4">
        <v>0</v>
      </c>
      <c r="U13" s="4">
        <v>0</v>
      </c>
      <c r="V13" s="4">
        <v>0</v>
      </c>
      <c r="W13" s="5"/>
      <c r="X13" s="78"/>
      <c r="Y13" s="78"/>
      <c r="Z13" s="78"/>
      <c r="AA13" s="78"/>
      <c r="AB13" s="78"/>
      <c r="AC13" s="78"/>
      <c r="AD13" s="78"/>
      <c r="AE13" s="78"/>
    </row>
    <row r="14" spans="1:31" x14ac:dyDescent="0.25">
      <c r="A14" s="3">
        <v>11</v>
      </c>
      <c r="B14" s="4">
        <v>89438.05</v>
      </c>
      <c r="C14" s="4">
        <v>94497.650000000009</v>
      </c>
      <c r="D14" s="4">
        <v>103178.40000000001</v>
      </c>
      <c r="E14" s="4">
        <v>107678.35</v>
      </c>
      <c r="F14" s="4">
        <v>114865.40000000001</v>
      </c>
      <c r="G14" s="4">
        <v>122032.95</v>
      </c>
      <c r="H14" s="4">
        <v>0</v>
      </c>
      <c r="I14" s="4">
        <v>0</v>
      </c>
      <c r="J14" s="4">
        <v>0</v>
      </c>
      <c r="K14" s="4">
        <v>0</v>
      </c>
      <c r="L14" s="5">
        <v>0</v>
      </c>
      <c r="M14" s="5">
        <v>0</v>
      </c>
      <c r="N14" s="5">
        <v>6989.25</v>
      </c>
      <c r="O14" s="4">
        <v>7713.8</v>
      </c>
      <c r="P14" s="4">
        <v>8230.9</v>
      </c>
      <c r="Q14" s="4">
        <v>8747.85</v>
      </c>
      <c r="R14" s="4">
        <v>9923.9500000000007</v>
      </c>
      <c r="S14" s="4">
        <v>10618.1</v>
      </c>
      <c r="T14" s="4">
        <v>0</v>
      </c>
      <c r="U14" s="4">
        <v>0</v>
      </c>
      <c r="V14" s="4">
        <v>0</v>
      </c>
      <c r="W14" s="5"/>
      <c r="X14" s="78"/>
      <c r="Y14" s="78"/>
      <c r="Z14" s="78"/>
      <c r="AA14" s="78"/>
      <c r="AB14" s="78"/>
      <c r="AC14" s="78"/>
      <c r="AD14" s="78"/>
      <c r="AE14" s="78"/>
    </row>
    <row r="15" spans="1:31" x14ac:dyDescent="0.25">
      <c r="A15" s="3">
        <v>12</v>
      </c>
      <c r="B15" s="4">
        <v>91083.85</v>
      </c>
      <c r="C15" s="4">
        <v>96237.05</v>
      </c>
      <c r="D15" s="4">
        <v>105077.05</v>
      </c>
      <c r="E15" s="4">
        <v>109660.2</v>
      </c>
      <c r="F15" s="4">
        <v>116979.85</v>
      </c>
      <c r="G15" s="4">
        <v>124279.35</v>
      </c>
      <c r="H15" s="4">
        <v>0</v>
      </c>
      <c r="I15" s="4">
        <v>0</v>
      </c>
      <c r="J15" s="4">
        <v>0</v>
      </c>
      <c r="K15" s="4">
        <v>0</v>
      </c>
      <c r="L15" s="5">
        <v>0</v>
      </c>
      <c r="M15" s="5">
        <v>0</v>
      </c>
      <c r="N15" s="5">
        <v>7176.75</v>
      </c>
      <c r="O15" s="4">
        <v>7852.15</v>
      </c>
      <c r="P15" s="4">
        <v>8378.75</v>
      </c>
      <c r="Q15" s="4">
        <v>8925.4</v>
      </c>
      <c r="R15" s="4">
        <v>10056.85</v>
      </c>
      <c r="S15" s="4">
        <v>10760.25</v>
      </c>
      <c r="T15" s="4">
        <v>0</v>
      </c>
      <c r="U15" s="4">
        <v>0</v>
      </c>
      <c r="V15" s="4">
        <v>0</v>
      </c>
      <c r="W15" s="5"/>
      <c r="X15" s="78"/>
      <c r="Y15" s="78"/>
      <c r="Z15" s="78"/>
      <c r="AA15" s="78"/>
      <c r="AB15" s="78"/>
      <c r="AC15" s="78"/>
      <c r="AD15" s="78"/>
      <c r="AE15" s="78"/>
    </row>
    <row r="16" spans="1:31" x14ac:dyDescent="0.25">
      <c r="A16" s="3">
        <v>13</v>
      </c>
      <c r="B16" s="4">
        <v>92730.3</v>
      </c>
      <c r="C16" s="4">
        <v>97976.450000000012</v>
      </c>
      <c r="D16" s="4">
        <v>106976.35</v>
      </c>
      <c r="E16" s="4">
        <v>111642.05</v>
      </c>
      <c r="F16" s="4">
        <v>119093.65000000001</v>
      </c>
      <c r="G16" s="4">
        <v>126525.1</v>
      </c>
      <c r="H16" s="4">
        <v>0</v>
      </c>
      <c r="I16" s="4">
        <v>0</v>
      </c>
      <c r="J16" s="4">
        <v>0</v>
      </c>
      <c r="K16" s="4">
        <v>0</v>
      </c>
      <c r="L16" s="5">
        <v>0</v>
      </c>
      <c r="M16" s="5">
        <v>0</v>
      </c>
      <c r="N16" s="5">
        <v>7364.2</v>
      </c>
      <c r="O16" s="4">
        <v>7938.65</v>
      </c>
      <c r="P16" s="4">
        <v>8471.1</v>
      </c>
      <c r="Q16" s="4">
        <v>9102.9</v>
      </c>
      <c r="R16" s="4">
        <v>10092.15</v>
      </c>
      <c r="S16" s="4">
        <v>10798.05</v>
      </c>
      <c r="T16" s="4">
        <v>0</v>
      </c>
      <c r="U16" s="4">
        <v>0</v>
      </c>
      <c r="V16" s="4">
        <v>0</v>
      </c>
      <c r="W16" s="5"/>
      <c r="X16" s="78"/>
      <c r="Y16" s="78"/>
      <c r="Z16" s="78"/>
      <c r="AA16" s="78"/>
      <c r="AB16" s="78"/>
      <c r="AC16" s="78"/>
      <c r="AD16" s="78"/>
      <c r="AE16" s="78"/>
    </row>
    <row r="17" spans="1:31" x14ac:dyDescent="0.25">
      <c r="A17" s="3">
        <v>14</v>
      </c>
      <c r="B17" s="4">
        <v>93728.700000000012</v>
      </c>
      <c r="C17" s="4">
        <v>99031.400000000009</v>
      </c>
      <c r="D17" s="4">
        <v>108128.15000000001</v>
      </c>
      <c r="E17" s="4">
        <v>112843.90000000001</v>
      </c>
      <c r="F17" s="4">
        <v>120376.1</v>
      </c>
      <c r="G17" s="4">
        <v>127887.5</v>
      </c>
      <c r="H17" s="4">
        <v>0</v>
      </c>
      <c r="I17" s="4">
        <v>0</v>
      </c>
      <c r="J17" s="4">
        <v>0</v>
      </c>
      <c r="K17" s="4">
        <v>0</v>
      </c>
      <c r="L17" s="5">
        <v>0</v>
      </c>
      <c r="M17" s="5">
        <v>0</v>
      </c>
      <c r="N17" s="5">
        <v>7527.3</v>
      </c>
      <c r="O17" s="4">
        <v>8019</v>
      </c>
      <c r="P17" s="4">
        <v>8556.85</v>
      </c>
      <c r="Q17" s="4">
        <v>9156.9500000000007</v>
      </c>
      <c r="R17" s="4">
        <v>10180.450000000001</v>
      </c>
      <c r="S17" s="4">
        <v>10892.45</v>
      </c>
      <c r="T17" s="4">
        <v>0</v>
      </c>
      <c r="U17" s="4">
        <v>0</v>
      </c>
      <c r="V17" s="4">
        <v>0</v>
      </c>
      <c r="W17" s="5"/>
      <c r="X17" s="78"/>
      <c r="Y17" s="78"/>
      <c r="Z17" s="78"/>
      <c r="AA17" s="78"/>
      <c r="AB17" s="78"/>
      <c r="AC17" s="78"/>
      <c r="AD17" s="78"/>
      <c r="AE17" s="78"/>
    </row>
    <row r="18" spans="1:31" x14ac:dyDescent="0.25">
      <c r="A18" s="3">
        <v>15</v>
      </c>
      <c r="B18" s="4">
        <v>94727.1</v>
      </c>
      <c r="C18" s="4">
        <v>100086.35</v>
      </c>
      <c r="D18" s="4">
        <v>109280.6</v>
      </c>
      <c r="E18" s="4">
        <v>114046.40000000001</v>
      </c>
      <c r="F18" s="4">
        <v>121658.55</v>
      </c>
      <c r="G18" s="4">
        <v>129250.55</v>
      </c>
      <c r="H18" s="4">
        <v>0</v>
      </c>
      <c r="I18" s="4">
        <v>0</v>
      </c>
      <c r="J18" s="4">
        <v>0</v>
      </c>
      <c r="K18" s="4">
        <v>0</v>
      </c>
      <c r="L18" s="5">
        <v>0</v>
      </c>
      <c r="M18" s="5">
        <v>0</v>
      </c>
      <c r="N18" s="5">
        <v>7625.2</v>
      </c>
      <c r="O18" s="4">
        <v>8132.9</v>
      </c>
      <c r="P18" s="4">
        <v>8678.1</v>
      </c>
      <c r="Q18" s="4">
        <v>9211.0499999999993</v>
      </c>
      <c r="R18" s="4">
        <v>10259.9</v>
      </c>
      <c r="S18" s="4">
        <v>10977.4</v>
      </c>
      <c r="T18" s="4">
        <v>0</v>
      </c>
      <c r="U18" s="4">
        <v>0</v>
      </c>
      <c r="V18" s="4">
        <v>0</v>
      </c>
      <c r="W18" s="5"/>
      <c r="X18" s="78"/>
      <c r="Y18" s="78"/>
      <c r="Z18" s="78"/>
      <c r="AA18" s="78"/>
      <c r="AB18" s="78"/>
      <c r="AC18" s="78"/>
      <c r="AD18" s="78"/>
      <c r="AE18" s="78"/>
    </row>
    <row r="19" spans="1:31" x14ac:dyDescent="0.25">
      <c r="A19" s="3">
        <v>16</v>
      </c>
      <c r="B19" s="4">
        <v>95726.150000000009</v>
      </c>
      <c r="C19" s="4">
        <v>101141.3</v>
      </c>
      <c r="D19" s="4">
        <v>110432.40000000001</v>
      </c>
      <c r="E19" s="4">
        <v>115248.90000000001</v>
      </c>
      <c r="F19" s="4">
        <v>122941.65000000001</v>
      </c>
      <c r="G19" s="4">
        <v>130612.95000000001</v>
      </c>
      <c r="H19" s="4">
        <v>0</v>
      </c>
      <c r="I19" s="4">
        <v>0</v>
      </c>
      <c r="J19" s="4">
        <v>0</v>
      </c>
      <c r="K19" s="4">
        <v>0</v>
      </c>
      <c r="L19" s="5">
        <v>0</v>
      </c>
      <c r="M19" s="5">
        <v>0</v>
      </c>
      <c r="N19" s="5">
        <v>7723.15</v>
      </c>
      <c r="O19" s="4">
        <v>8237.35</v>
      </c>
      <c r="P19" s="4">
        <v>8789.25</v>
      </c>
      <c r="Q19" s="4">
        <v>9330</v>
      </c>
      <c r="R19" s="4">
        <v>10339.35</v>
      </c>
      <c r="S19" s="4">
        <v>11062.4</v>
      </c>
      <c r="T19" s="4">
        <v>0</v>
      </c>
      <c r="U19" s="4">
        <v>0</v>
      </c>
      <c r="V19" s="4">
        <v>0</v>
      </c>
      <c r="W19" s="5"/>
      <c r="X19" s="78"/>
      <c r="Y19" s="78"/>
      <c r="Z19" s="78"/>
      <c r="AA19" s="78"/>
      <c r="AB19" s="78"/>
      <c r="AC19" s="78"/>
      <c r="AD19" s="78"/>
      <c r="AE19" s="78"/>
    </row>
    <row r="20" spans="1:31" x14ac:dyDescent="0.25">
      <c r="A20" s="3">
        <v>17</v>
      </c>
      <c r="B20" s="4">
        <v>96724.55</v>
      </c>
      <c r="C20" s="4">
        <v>102196.90000000001</v>
      </c>
      <c r="D20" s="4">
        <v>111584.85</v>
      </c>
      <c r="E20" s="4">
        <v>116450.75</v>
      </c>
      <c r="F20" s="4">
        <v>124224.1</v>
      </c>
      <c r="G20" s="4">
        <v>131975.35</v>
      </c>
      <c r="H20" s="4">
        <v>0</v>
      </c>
      <c r="I20" s="4">
        <v>0</v>
      </c>
      <c r="J20" s="4">
        <v>0</v>
      </c>
      <c r="K20" s="4">
        <v>0</v>
      </c>
      <c r="L20" s="5">
        <v>0</v>
      </c>
      <c r="M20" s="5">
        <v>0</v>
      </c>
      <c r="N20" s="5">
        <v>7821.1</v>
      </c>
      <c r="O20" s="4">
        <v>8351.25</v>
      </c>
      <c r="P20" s="4">
        <v>8910.5</v>
      </c>
      <c r="Q20" s="4">
        <v>9438.1</v>
      </c>
      <c r="R20" s="4">
        <v>10418.85</v>
      </c>
      <c r="S20" s="4">
        <v>11147.35</v>
      </c>
      <c r="T20" s="4">
        <v>0</v>
      </c>
      <c r="U20" s="4">
        <v>0</v>
      </c>
      <c r="V20" s="4">
        <v>0</v>
      </c>
      <c r="W20" s="5"/>
      <c r="X20" s="78"/>
      <c r="Y20" s="78"/>
      <c r="Z20" s="78"/>
      <c r="AA20" s="78"/>
      <c r="AB20" s="78"/>
      <c r="AC20" s="78"/>
      <c r="AD20" s="78"/>
      <c r="AE20" s="78"/>
    </row>
    <row r="21" spans="1:31" x14ac:dyDescent="0.25">
      <c r="A21" s="3">
        <v>18</v>
      </c>
      <c r="B21" s="4">
        <v>97722.950000000012</v>
      </c>
      <c r="C21" s="4">
        <v>103251.85</v>
      </c>
      <c r="D21" s="4">
        <v>112736.65000000001</v>
      </c>
      <c r="E21" s="4">
        <v>117653.25</v>
      </c>
      <c r="F21" s="4">
        <v>125506.55</v>
      </c>
      <c r="G21" s="4">
        <v>133338.40000000002</v>
      </c>
      <c r="H21" s="4">
        <v>0</v>
      </c>
      <c r="I21" s="4">
        <v>0</v>
      </c>
      <c r="J21" s="4">
        <v>0</v>
      </c>
      <c r="K21" s="4">
        <v>0</v>
      </c>
      <c r="L21" s="5">
        <v>0</v>
      </c>
      <c r="M21" s="5">
        <v>0</v>
      </c>
      <c r="N21" s="5">
        <v>7919</v>
      </c>
      <c r="O21" s="4">
        <v>8455.65</v>
      </c>
      <c r="P21" s="4">
        <v>9021.6</v>
      </c>
      <c r="Q21" s="4">
        <v>9546.25</v>
      </c>
      <c r="R21" s="4">
        <v>10498.3</v>
      </c>
      <c r="S21" s="4">
        <v>11232.35</v>
      </c>
      <c r="T21" s="4">
        <v>0</v>
      </c>
      <c r="U21" s="4">
        <v>0</v>
      </c>
      <c r="V21" s="4">
        <v>0</v>
      </c>
      <c r="W21" s="5"/>
      <c r="X21" s="78"/>
      <c r="Y21" s="78"/>
      <c r="Z21" s="78"/>
      <c r="AA21" s="78"/>
      <c r="AB21" s="78"/>
      <c r="AC21" s="78"/>
      <c r="AD21" s="78"/>
      <c r="AE21" s="78"/>
    </row>
    <row r="22" spans="1:31" x14ac:dyDescent="0.25">
      <c r="A22" s="3">
        <v>19</v>
      </c>
      <c r="B22" s="4">
        <v>98722</v>
      </c>
      <c r="C22" s="4">
        <v>104306.8</v>
      </c>
      <c r="D22" s="4">
        <v>113888.45</v>
      </c>
      <c r="E22" s="4">
        <v>118855.75</v>
      </c>
      <c r="F22" s="4">
        <v>126789</v>
      </c>
      <c r="G22" s="4">
        <v>134700.80000000002</v>
      </c>
      <c r="H22" s="4">
        <v>0</v>
      </c>
      <c r="I22" s="4">
        <v>0</v>
      </c>
      <c r="J22" s="4">
        <v>0</v>
      </c>
      <c r="K22" s="4">
        <v>0</v>
      </c>
      <c r="L22" s="5">
        <v>0</v>
      </c>
      <c r="M22" s="5">
        <v>0</v>
      </c>
      <c r="N22" s="5">
        <v>8016.95</v>
      </c>
      <c r="O22" s="4">
        <v>8569.6</v>
      </c>
      <c r="P22" s="4">
        <v>9142.85</v>
      </c>
      <c r="Q22" s="4">
        <v>9665.2000000000007</v>
      </c>
      <c r="R22" s="4">
        <v>10577.75</v>
      </c>
      <c r="S22" s="4">
        <v>11317.3</v>
      </c>
      <c r="T22" s="4">
        <v>0</v>
      </c>
      <c r="U22" s="4">
        <v>0</v>
      </c>
      <c r="V22" s="4">
        <v>0</v>
      </c>
      <c r="W22" s="5"/>
      <c r="X22" s="78"/>
      <c r="Y22" s="78"/>
      <c r="Z22" s="78"/>
      <c r="AA22" s="78"/>
      <c r="AB22" s="78"/>
      <c r="AC22" s="78"/>
      <c r="AD22" s="78"/>
      <c r="AE22" s="78"/>
    </row>
    <row r="23" spans="1:31" x14ac:dyDescent="0.25">
      <c r="A23" s="3">
        <v>20</v>
      </c>
      <c r="B23" s="4">
        <v>99720.400000000009</v>
      </c>
      <c r="C23" s="4">
        <v>105362.40000000001</v>
      </c>
      <c r="D23" s="4">
        <v>115040.90000000001</v>
      </c>
      <c r="E23" s="4">
        <v>120057.60000000001</v>
      </c>
      <c r="F23" s="4">
        <v>128071.45000000001</v>
      </c>
      <c r="G23" s="4">
        <v>136063.20000000001</v>
      </c>
      <c r="H23" s="4">
        <v>0</v>
      </c>
      <c r="I23" s="4">
        <v>0</v>
      </c>
      <c r="J23" s="4">
        <v>0</v>
      </c>
      <c r="K23" s="4">
        <v>0</v>
      </c>
      <c r="L23" s="5">
        <v>0</v>
      </c>
      <c r="M23" s="5">
        <v>0</v>
      </c>
      <c r="N23" s="5">
        <v>8079.25</v>
      </c>
      <c r="O23" s="4">
        <v>8712</v>
      </c>
      <c r="P23" s="4">
        <v>9284.2999999999993</v>
      </c>
      <c r="Q23" s="4">
        <v>9773.35</v>
      </c>
      <c r="R23" s="4">
        <v>10630.75</v>
      </c>
      <c r="S23" s="4">
        <v>11373.95</v>
      </c>
      <c r="T23" s="4">
        <v>0</v>
      </c>
      <c r="U23" s="4">
        <v>0</v>
      </c>
      <c r="V23" s="4">
        <v>0</v>
      </c>
      <c r="W23" s="5"/>
      <c r="X23" s="78"/>
      <c r="Y23" s="78"/>
      <c r="Z23" s="78"/>
      <c r="AA23" s="78"/>
      <c r="AB23" s="78"/>
      <c r="AC23" s="78"/>
      <c r="AD23" s="78"/>
      <c r="AE23" s="78"/>
    </row>
    <row r="24" spans="1:31" x14ac:dyDescent="0.25">
      <c r="A24" s="3">
        <v>21</v>
      </c>
      <c r="B24" s="4">
        <v>100718.8</v>
      </c>
      <c r="C24" s="4">
        <v>106417.35</v>
      </c>
      <c r="D24" s="4">
        <v>116192.7</v>
      </c>
      <c r="E24" s="4">
        <v>121260.1</v>
      </c>
      <c r="F24" s="4">
        <v>129353.90000000001</v>
      </c>
      <c r="G24" s="4">
        <v>137425.60000000001</v>
      </c>
      <c r="H24" s="4">
        <v>0</v>
      </c>
      <c r="I24" s="4">
        <v>0</v>
      </c>
      <c r="J24" s="4">
        <v>0</v>
      </c>
      <c r="K24" s="4">
        <v>0</v>
      </c>
      <c r="L24" s="5">
        <v>0</v>
      </c>
      <c r="M24" s="5">
        <v>0</v>
      </c>
      <c r="N24" s="5">
        <v>8114.9</v>
      </c>
      <c r="O24" s="4">
        <v>8873.35</v>
      </c>
      <c r="P24" s="4">
        <v>9466.15</v>
      </c>
      <c r="Q24" s="4">
        <v>9924.75</v>
      </c>
      <c r="R24" s="4">
        <v>10666.05</v>
      </c>
      <c r="S24" s="4">
        <v>11411.75</v>
      </c>
      <c r="T24" s="4">
        <v>0</v>
      </c>
      <c r="U24" s="4">
        <v>0</v>
      </c>
      <c r="V24" s="4">
        <v>0</v>
      </c>
      <c r="W24" s="5"/>
      <c r="X24" s="78"/>
      <c r="Y24" s="78"/>
      <c r="Z24" s="78"/>
      <c r="AA24" s="78"/>
      <c r="AB24" s="78"/>
      <c r="AC24" s="78"/>
      <c r="AD24" s="78"/>
      <c r="AE24" s="78"/>
    </row>
    <row r="25" spans="1:31" x14ac:dyDescent="0.25">
      <c r="A25" s="3">
        <v>22</v>
      </c>
      <c r="B25" s="4">
        <v>101717.85</v>
      </c>
      <c r="C25" s="4">
        <v>107472.3</v>
      </c>
      <c r="D25" s="4">
        <v>117344.5</v>
      </c>
      <c r="E25" s="4">
        <v>122462.6</v>
      </c>
      <c r="F25" s="4">
        <v>130636.35</v>
      </c>
      <c r="G25" s="4">
        <v>138788.65000000002</v>
      </c>
      <c r="H25" s="4">
        <v>0</v>
      </c>
      <c r="I25" s="4">
        <v>0</v>
      </c>
      <c r="J25" s="4">
        <v>0</v>
      </c>
      <c r="K25" s="4">
        <v>0</v>
      </c>
      <c r="L25" s="5">
        <v>0</v>
      </c>
      <c r="M25" s="5">
        <v>0</v>
      </c>
      <c r="N25" s="5">
        <v>8203.9</v>
      </c>
      <c r="O25" s="4">
        <v>8911.35</v>
      </c>
      <c r="P25" s="4">
        <v>9506.6</v>
      </c>
      <c r="Q25" s="4">
        <v>10108.549999999999</v>
      </c>
      <c r="R25" s="4">
        <v>10745.5</v>
      </c>
      <c r="S25" s="4">
        <v>11496.7</v>
      </c>
      <c r="T25" s="4">
        <v>0</v>
      </c>
      <c r="U25" s="4">
        <v>0</v>
      </c>
      <c r="V25" s="4">
        <v>0</v>
      </c>
      <c r="W25" s="5"/>
      <c r="X25" s="78"/>
      <c r="Y25" s="78"/>
      <c r="Z25" s="78"/>
      <c r="AA25" s="78"/>
      <c r="AB25" s="78"/>
      <c r="AC25" s="78"/>
      <c r="AD25" s="78"/>
      <c r="AE25" s="78"/>
    </row>
    <row r="26" spans="1:31" x14ac:dyDescent="0.25">
      <c r="A26" s="3">
        <v>23</v>
      </c>
      <c r="B26" s="4">
        <v>102716.25</v>
      </c>
      <c r="C26" s="4">
        <v>108527.25</v>
      </c>
      <c r="D26" s="4">
        <v>118496.95</v>
      </c>
      <c r="E26" s="4">
        <v>123665.1</v>
      </c>
      <c r="F26" s="4">
        <v>131919.45000000001</v>
      </c>
      <c r="G26" s="4">
        <v>140151.05000000002</v>
      </c>
      <c r="H26" s="4">
        <v>0</v>
      </c>
      <c r="I26" s="4">
        <v>0</v>
      </c>
      <c r="J26" s="4">
        <v>0</v>
      </c>
      <c r="K26" s="4">
        <v>0</v>
      </c>
      <c r="L26" s="5">
        <v>0</v>
      </c>
      <c r="M26" s="5">
        <v>0</v>
      </c>
      <c r="N26" s="5">
        <v>8301.85</v>
      </c>
      <c r="O26" s="4">
        <v>8977.7999999999993</v>
      </c>
      <c r="P26" s="4">
        <v>9577.2999999999993</v>
      </c>
      <c r="Q26" s="4">
        <v>10151.799999999999</v>
      </c>
      <c r="R26" s="4">
        <v>10825</v>
      </c>
      <c r="S26" s="4">
        <v>11581.7</v>
      </c>
      <c r="T26" s="4">
        <v>0</v>
      </c>
      <c r="U26" s="4">
        <v>0</v>
      </c>
      <c r="V26" s="4">
        <v>0</v>
      </c>
      <c r="W26" s="5"/>
      <c r="X26" s="78"/>
      <c r="Y26" s="78"/>
      <c r="Z26" s="78"/>
      <c r="AA26" s="78"/>
      <c r="AB26" s="78"/>
      <c r="AC26" s="78"/>
      <c r="AD26" s="78"/>
      <c r="AE26" s="78"/>
    </row>
    <row r="27" spans="1:31" x14ac:dyDescent="0.25">
      <c r="A27" s="3">
        <v>24</v>
      </c>
      <c r="B27" s="4">
        <v>103715.3</v>
      </c>
      <c r="C27" s="4">
        <v>109582.85</v>
      </c>
      <c r="D27" s="4">
        <v>119648.75</v>
      </c>
      <c r="E27" s="4">
        <v>124866.95</v>
      </c>
      <c r="F27" s="4">
        <v>133201.90000000002</v>
      </c>
      <c r="G27" s="4">
        <v>141513.45000000001</v>
      </c>
      <c r="H27" s="4">
        <v>0</v>
      </c>
      <c r="I27" s="4">
        <v>0</v>
      </c>
      <c r="J27" s="4">
        <v>0</v>
      </c>
      <c r="K27" s="4">
        <v>0</v>
      </c>
      <c r="L27" s="5">
        <v>0</v>
      </c>
      <c r="M27" s="5">
        <v>0</v>
      </c>
      <c r="N27" s="5">
        <v>8488.7999999999993</v>
      </c>
      <c r="O27" s="4">
        <v>9044.25</v>
      </c>
      <c r="P27" s="4">
        <v>9648.0499999999993</v>
      </c>
      <c r="Q27" s="4">
        <v>10227.5</v>
      </c>
      <c r="R27" s="4">
        <v>10983.9</v>
      </c>
      <c r="S27" s="4">
        <v>11751.65</v>
      </c>
      <c r="T27" s="4">
        <v>0</v>
      </c>
      <c r="U27" s="4">
        <v>0</v>
      </c>
      <c r="V27" s="4">
        <v>0</v>
      </c>
      <c r="W27" s="5"/>
      <c r="X27" s="78"/>
      <c r="Y27" s="78"/>
      <c r="Z27" s="78"/>
      <c r="AA27" s="78"/>
      <c r="AB27" s="78"/>
      <c r="AC27" s="78"/>
      <c r="AD27" s="78"/>
      <c r="AE27" s="78"/>
    </row>
    <row r="28" spans="1:31" x14ac:dyDescent="0.25">
      <c r="A28" s="3">
        <v>25</v>
      </c>
      <c r="B28" s="4">
        <v>104713.70000000001</v>
      </c>
      <c r="C28" s="4">
        <v>110637.8</v>
      </c>
      <c r="D28" s="4">
        <v>120801.2</v>
      </c>
      <c r="E28" s="4">
        <v>126069.45</v>
      </c>
      <c r="F28" s="4">
        <v>134484.35</v>
      </c>
      <c r="G28" s="4">
        <v>142875.85</v>
      </c>
      <c r="H28" s="4">
        <v>0</v>
      </c>
      <c r="I28" s="4">
        <v>0</v>
      </c>
      <c r="J28" s="4">
        <v>0</v>
      </c>
      <c r="K28" s="4">
        <v>0</v>
      </c>
      <c r="L28" s="5">
        <v>0</v>
      </c>
      <c r="M28" s="5">
        <v>0</v>
      </c>
      <c r="N28" s="5">
        <v>8649.0499999999993</v>
      </c>
      <c r="O28" s="4">
        <v>9177.15</v>
      </c>
      <c r="P28" s="4">
        <v>9789.4500000000007</v>
      </c>
      <c r="Q28" s="4">
        <v>10303.200000000001</v>
      </c>
      <c r="R28" s="4">
        <v>11151.65</v>
      </c>
      <c r="S28" s="4">
        <v>11931</v>
      </c>
      <c r="T28" s="4">
        <v>0</v>
      </c>
      <c r="U28" s="4">
        <v>0</v>
      </c>
      <c r="V28" s="4">
        <v>0</v>
      </c>
      <c r="W28" s="5"/>
      <c r="X28" s="78"/>
      <c r="Y28" s="78"/>
      <c r="Z28" s="78"/>
      <c r="AA28" s="78"/>
      <c r="AB28" s="78"/>
      <c r="AC28" s="78"/>
      <c r="AD28" s="78"/>
      <c r="AE28" s="78"/>
    </row>
    <row r="29" spans="1:31" x14ac:dyDescent="0.25">
      <c r="A29" s="3">
        <v>26</v>
      </c>
      <c r="B29" s="4">
        <v>105712.1</v>
      </c>
      <c r="C29" s="4">
        <v>111692.75</v>
      </c>
      <c r="D29" s="4">
        <v>121953</v>
      </c>
      <c r="E29" s="4">
        <v>127271.95</v>
      </c>
      <c r="F29" s="4">
        <v>135766.80000000002</v>
      </c>
      <c r="G29" s="4">
        <v>144238.90000000002</v>
      </c>
      <c r="H29" s="4">
        <v>0</v>
      </c>
      <c r="I29" s="4">
        <v>0</v>
      </c>
      <c r="J29" s="4">
        <v>0</v>
      </c>
      <c r="K29" s="4">
        <v>0</v>
      </c>
      <c r="L29" s="5">
        <v>0</v>
      </c>
      <c r="M29" s="5">
        <v>0</v>
      </c>
      <c r="N29" s="5">
        <v>0</v>
      </c>
      <c r="O29" s="4">
        <v>9215.1</v>
      </c>
      <c r="P29" s="4">
        <v>9829.9</v>
      </c>
      <c r="Q29" s="4">
        <v>10454.6</v>
      </c>
      <c r="R29" s="4">
        <v>11222.3</v>
      </c>
      <c r="S29" s="4">
        <v>12006.55</v>
      </c>
      <c r="T29" s="4">
        <v>0</v>
      </c>
      <c r="U29" s="4">
        <v>0</v>
      </c>
      <c r="V29" s="4">
        <v>0</v>
      </c>
      <c r="W29" s="5"/>
      <c r="X29" s="78"/>
      <c r="Y29" s="78"/>
      <c r="Z29" s="78"/>
      <c r="AA29" s="78"/>
      <c r="AB29" s="78"/>
      <c r="AC29" s="78"/>
      <c r="AD29" s="78"/>
      <c r="AE29" s="78"/>
    </row>
    <row r="30" spans="1:31" x14ac:dyDescent="0.25">
      <c r="A30" s="3">
        <v>27</v>
      </c>
      <c r="B30" s="4">
        <v>106711.15000000001</v>
      </c>
      <c r="C30" s="8">
        <v>112748.35</v>
      </c>
      <c r="D30" s="8">
        <v>123104.8</v>
      </c>
      <c r="E30" s="8">
        <v>128473.8</v>
      </c>
      <c r="F30" s="8">
        <v>137049.25</v>
      </c>
      <c r="G30" s="8">
        <v>145601.30000000002</v>
      </c>
      <c r="H30" s="4">
        <v>0</v>
      </c>
      <c r="I30" s="4">
        <v>0</v>
      </c>
      <c r="J30" s="8">
        <v>0</v>
      </c>
      <c r="K30" s="8">
        <v>0</v>
      </c>
      <c r="L30" s="9">
        <v>0</v>
      </c>
      <c r="M30" s="9">
        <v>0</v>
      </c>
      <c r="N30" s="9">
        <v>0</v>
      </c>
      <c r="O30" s="8">
        <v>0</v>
      </c>
      <c r="P30" s="8">
        <v>0</v>
      </c>
      <c r="Q30" s="8">
        <v>10497.85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5"/>
      <c r="X30" s="78"/>
      <c r="Y30" s="78"/>
      <c r="Z30" s="78"/>
      <c r="AA30" s="78"/>
      <c r="AB30" s="78"/>
      <c r="AC30" s="78"/>
      <c r="AD30" s="78"/>
      <c r="AE30" s="78"/>
    </row>
    <row r="31" spans="1:31" x14ac:dyDescent="0.25">
      <c r="A31" s="3">
        <v>28</v>
      </c>
      <c r="B31" s="4">
        <v>107709.55</v>
      </c>
      <c r="C31" s="8">
        <v>113803.3</v>
      </c>
      <c r="D31" s="8">
        <v>124257.25</v>
      </c>
      <c r="E31" s="8">
        <v>129676.3</v>
      </c>
      <c r="F31" s="8">
        <v>138331.70000000001</v>
      </c>
      <c r="G31" s="8">
        <v>146963.70000000001</v>
      </c>
      <c r="H31" s="4">
        <v>0</v>
      </c>
      <c r="I31" s="4">
        <v>0</v>
      </c>
      <c r="J31" s="8">
        <v>0</v>
      </c>
      <c r="K31" s="8">
        <v>0</v>
      </c>
      <c r="L31" s="9">
        <v>0</v>
      </c>
      <c r="M31" s="9">
        <v>0</v>
      </c>
      <c r="N31" s="9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5"/>
      <c r="X31" s="78"/>
      <c r="Y31" s="78"/>
      <c r="Z31" s="78"/>
      <c r="AA31" s="78"/>
      <c r="AB31" s="78"/>
      <c r="AC31" s="78"/>
      <c r="AD31" s="78"/>
      <c r="AE31" s="78"/>
    </row>
    <row r="32" spans="1:31" x14ac:dyDescent="0.25">
      <c r="A32" s="6">
        <v>29</v>
      </c>
      <c r="B32" s="4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9">
        <v>0</v>
      </c>
      <c r="M32" s="9">
        <v>0</v>
      </c>
      <c r="N32" s="9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X32" s="78"/>
      <c r="Y32" s="78"/>
      <c r="Z32" s="78"/>
      <c r="AA32" s="78"/>
      <c r="AB32" s="78"/>
      <c r="AC32" s="78"/>
      <c r="AD32" s="78"/>
      <c r="AE32" s="78"/>
    </row>
    <row r="33" spans="1:31" x14ac:dyDescent="0.25">
      <c r="A33" s="6">
        <v>30</v>
      </c>
      <c r="B33" s="4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9">
        <v>0</v>
      </c>
      <c r="M33" s="9">
        <v>0</v>
      </c>
      <c r="N33" s="9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X33" s="78"/>
      <c r="Y33" s="78"/>
      <c r="Z33" s="78"/>
      <c r="AA33" s="78"/>
      <c r="AB33" s="78"/>
      <c r="AC33" s="78"/>
      <c r="AD33" s="78"/>
      <c r="AE33" s="78"/>
    </row>
    <row r="34" spans="1:31" x14ac:dyDescent="0.25">
      <c r="A34" s="6">
        <v>31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5">
        <v>0</v>
      </c>
      <c r="M34" s="5">
        <v>0</v>
      </c>
      <c r="N34" s="5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X34" s="78"/>
      <c r="Y34" s="78"/>
      <c r="Z34" s="78"/>
      <c r="AA34" s="78"/>
      <c r="AB34" s="78"/>
      <c r="AC34" s="78"/>
      <c r="AD34" s="78"/>
      <c r="AE34" s="78"/>
    </row>
    <row r="35" spans="1:31" x14ac:dyDescent="0.25">
      <c r="A35" s="6">
        <v>32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5">
        <v>0</v>
      </c>
      <c r="M35" s="5">
        <v>0</v>
      </c>
      <c r="N35" s="5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X35" s="78"/>
      <c r="Y35" s="78"/>
      <c r="Z35" s="78"/>
      <c r="AA35" s="78"/>
      <c r="AB35" s="78"/>
      <c r="AC35" s="78"/>
      <c r="AD35" s="78"/>
      <c r="AE35" s="78"/>
    </row>
    <row r="36" spans="1:31" x14ac:dyDescent="0.25">
      <c r="A36" s="6">
        <v>33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5">
        <v>0</v>
      </c>
      <c r="M36" s="5">
        <v>0</v>
      </c>
      <c r="N36" s="5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</row>
    <row r="37" spans="1:31" x14ac:dyDescent="0.25">
      <c r="A37" s="6">
        <v>34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5">
        <v>0</v>
      </c>
      <c r="M37" s="5">
        <v>0</v>
      </c>
      <c r="N37" s="5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</row>
    <row r="38" spans="1:31" x14ac:dyDescent="0.25">
      <c r="A38" s="6">
        <v>35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5">
        <v>0</v>
      </c>
      <c r="M38" s="5">
        <v>0</v>
      </c>
      <c r="N38" s="5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</row>
    <row r="39" spans="1:31" x14ac:dyDescent="0.25">
      <c r="A39" s="6">
        <v>36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5">
        <v>0</v>
      </c>
      <c r="M39" s="5">
        <v>0</v>
      </c>
      <c r="N39" s="5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</row>
    <row r="40" spans="1:31" x14ac:dyDescent="0.25">
      <c r="A40" s="6">
        <v>37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5">
        <v>0</v>
      </c>
      <c r="M40" s="5">
        <v>0</v>
      </c>
      <c r="N40" s="5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</row>
    <row r="41" spans="1:31" x14ac:dyDescent="0.25">
      <c r="A41" s="6">
        <v>38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5">
        <v>0</v>
      </c>
      <c r="M41" s="5">
        <v>0</v>
      </c>
      <c r="N41" s="5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</row>
    <row r="42" spans="1:31" x14ac:dyDescent="0.25">
      <c r="A42" s="6">
        <v>39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5">
        <v>0</v>
      </c>
      <c r="M42" s="5">
        <v>0</v>
      </c>
      <c r="N42" s="5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</row>
    <row r="43" spans="1:31" x14ac:dyDescent="0.25">
      <c r="A43" s="3">
        <v>40</v>
      </c>
      <c r="C43" s="4">
        <v>114400.65000000001</v>
      </c>
      <c r="E43" s="4">
        <v>129694.5</v>
      </c>
      <c r="F43" s="4">
        <v>138347.30000000002</v>
      </c>
      <c r="G43" s="4">
        <v>147748.25</v>
      </c>
      <c r="H43" s="4">
        <v>0</v>
      </c>
      <c r="I43" s="4">
        <v>0</v>
      </c>
      <c r="J43" s="4">
        <v>0</v>
      </c>
      <c r="K43" s="4">
        <v>0</v>
      </c>
      <c r="L43" s="5">
        <v>0</v>
      </c>
      <c r="M43" s="5">
        <v>0</v>
      </c>
      <c r="N43" s="5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</row>
    <row r="44" spans="1:31" x14ac:dyDescent="0.25">
      <c r="A44" s="3">
        <v>41</v>
      </c>
      <c r="C44" s="4">
        <v>115313.25</v>
      </c>
      <c r="E44" s="4">
        <v>130668.85</v>
      </c>
      <c r="F44" s="4">
        <v>138617.05000000002</v>
      </c>
      <c r="H44" s="4">
        <v>0</v>
      </c>
      <c r="I44" s="4">
        <v>0</v>
      </c>
      <c r="J44" s="4">
        <v>0</v>
      </c>
      <c r="K44" s="4">
        <v>0</v>
      </c>
      <c r="L44" s="5">
        <v>0</v>
      </c>
      <c r="M44" s="5">
        <v>0</v>
      </c>
      <c r="N44" s="5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</row>
    <row r="45" spans="1:31" x14ac:dyDescent="0.25">
      <c r="A45" s="3">
        <v>42</v>
      </c>
      <c r="C45" s="4">
        <v>116403.95</v>
      </c>
      <c r="E45" s="4">
        <v>132232.75</v>
      </c>
      <c r="F45" s="4">
        <v>140138.70000000001</v>
      </c>
      <c r="H45" s="4">
        <v>0</v>
      </c>
      <c r="I45" s="4">
        <v>0</v>
      </c>
      <c r="J45" s="4">
        <v>0</v>
      </c>
      <c r="K45" s="4">
        <v>0</v>
      </c>
      <c r="L45" s="5">
        <v>0</v>
      </c>
      <c r="M45" s="5">
        <v>0</v>
      </c>
      <c r="N45" s="5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</row>
    <row r="46" spans="1:31" x14ac:dyDescent="0.25">
      <c r="A46" s="3">
        <v>43</v>
      </c>
      <c r="C46" s="4">
        <v>117496.6</v>
      </c>
      <c r="E46" s="4">
        <v>133797.30000000002</v>
      </c>
      <c r="F46" s="4">
        <v>141661</v>
      </c>
      <c r="H46" s="4">
        <v>0</v>
      </c>
      <c r="I46" s="4">
        <v>0</v>
      </c>
      <c r="J46" s="4">
        <v>0</v>
      </c>
      <c r="K46" s="4">
        <v>0</v>
      </c>
      <c r="L46" s="5">
        <v>0</v>
      </c>
      <c r="M46" s="5">
        <v>0</v>
      </c>
      <c r="N46" s="5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</row>
    <row r="47" spans="1:31" x14ac:dyDescent="0.25">
      <c r="A47" s="3">
        <v>44</v>
      </c>
      <c r="C47" s="4">
        <v>119680.6</v>
      </c>
      <c r="E47" s="4">
        <v>134793.1</v>
      </c>
      <c r="F47" s="4">
        <v>143183.30000000002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</row>
    <row r="48" spans="1:31" x14ac:dyDescent="0.25">
      <c r="A48" s="3">
        <v>45</v>
      </c>
      <c r="E48" s="4">
        <v>135361.20000000001</v>
      </c>
      <c r="F48" s="4">
        <v>144095.90000000002</v>
      </c>
      <c r="H48" s="4">
        <v>0</v>
      </c>
      <c r="I48" s="4">
        <v>0</v>
      </c>
      <c r="J48" s="4">
        <v>0</v>
      </c>
      <c r="K48" s="4">
        <v>0</v>
      </c>
      <c r="L48" s="5">
        <v>0</v>
      </c>
      <c r="M48" s="5">
        <v>0</v>
      </c>
      <c r="N48" s="5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</row>
    <row r="49" spans="1:22" x14ac:dyDescent="0.25">
      <c r="A49" s="3">
        <v>46</v>
      </c>
      <c r="E49" s="4">
        <v>136925.75</v>
      </c>
      <c r="F49" s="4">
        <v>144704.30000000002</v>
      </c>
      <c r="H49" s="4">
        <v>0</v>
      </c>
      <c r="I49" s="4">
        <v>0</v>
      </c>
      <c r="J49" s="4">
        <v>0</v>
      </c>
      <c r="K49" s="4">
        <v>0</v>
      </c>
      <c r="L49" s="5">
        <v>0</v>
      </c>
      <c r="M49" s="5">
        <v>0</v>
      </c>
      <c r="N49" s="5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</row>
    <row r="50" spans="1:22" x14ac:dyDescent="0.25">
      <c r="A50" s="3">
        <v>47</v>
      </c>
      <c r="E50" s="4">
        <v>138347.30000000002</v>
      </c>
      <c r="F50" s="4">
        <v>146226.6</v>
      </c>
      <c r="H50" s="4">
        <v>0</v>
      </c>
      <c r="I50" s="4">
        <v>0</v>
      </c>
      <c r="J50" s="4">
        <v>0</v>
      </c>
      <c r="K50" s="4">
        <v>0</v>
      </c>
      <c r="L50" s="5">
        <v>0</v>
      </c>
      <c r="M50" s="5">
        <v>0</v>
      </c>
      <c r="N50" s="5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</row>
    <row r="51" spans="1:22" x14ac:dyDescent="0.25">
      <c r="A51" s="3">
        <v>48</v>
      </c>
      <c r="E51" s="4"/>
      <c r="F51" s="4">
        <v>147748.25</v>
      </c>
      <c r="H51" s="4">
        <v>0</v>
      </c>
      <c r="I51" s="4">
        <v>0</v>
      </c>
      <c r="J51" s="4">
        <v>0</v>
      </c>
      <c r="K51" s="4">
        <v>0</v>
      </c>
      <c r="L51" s="5">
        <v>0</v>
      </c>
      <c r="M51" s="5">
        <v>0</v>
      </c>
      <c r="N51" s="5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</row>
    <row r="52" spans="1:22" x14ac:dyDescent="0.25">
      <c r="A52" s="3">
        <v>49</v>
      </c>
      <c r="E52" s="4"/>
      <c r="H52" s="4">
        <v>0</v>
      </c>
      <c r="I52" s="4">
        <v>0</v>
      </c>
      <c r="J52" s="4">
        <v>0</v>
      </c>
      <c r="K52" s="4">
        <v>0</v>
      </c>
      <c r="L52" s="5">
        <v>0</v>
      </c>
      <c r="M52" s="5">
        <v>0</v>
      </c>
      <c r="N52" s="5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</row>
    <row r="53" spans="1:22" x14ac:dyDescent="0.25">
      <c r="A53" s="7">
        <v>50</v>
      </c>
      <c r="B53" s="4">
        <f t="shared" ref="B53:B100" si="0">B3</f>
        <v>71331</v>
      </c>
      <c r="C53" s="4">
        <f t="shared" ref="C53:K53" si="1">C3</f>
        <v>75366.200000000012</v>
      </c>
      <c r="D53" s="4">
        <f t="shared" si="1"/>
        <v>82289.350000000006</v>
      </c>
      <c r="E53" s="4">
        <f t="shared" si="1"/>
        <v>85878.650000000009</v>
      </c>
      <c r="F53" s="4">
        <f t="shared" si="1"/>
        <v>91610.35</v>
      </c>
      <c r="G53" s="4">
        <f t="shared" si="1"/>
        <v>97327.1</v>
      </c>
      <c r="H53" s="4">
        <f t="shared" si="1"/>
        <v>0</v>
      </c>
      <c r="I53" s="4">
        <f t="shared" si="1"/>
        <v>0</v>
      </c>
      <c r="J53" s="4">
        <f t="shared" si="1"/>
        <v>0</v>
      </c>
      <c r="K53" s="4">
        <f t="shared" si="1"/>
        <v>0</v>
      </c>
      <c r="L53" s="5">
        <v>0</v>
      </c>
      <c r="M53" s="5">
        <v>0</v>
      </c>
      <c r="N53" s="5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f t="shared" ref="V53:V84" si="2">V3</f>
        <v>0</v>
      </c>
    </row>
    <row r="54" spans="1:22" x14ac:dyDescent="0.25">
      <c r="A54" s="7">
        <v>51</v>
      </c>
      <c r="B54" s="4">
        <f t="shared" si="0"/>
        <v>72976.800000000003</v>
      </c>
      <c r="C54" s="4">
        <f t="shared" ref="C54:K54" si="3">C4</f>
        <v>77105.600000000006</v>
      </c>
      <c r="D54" s="4">
        <f t="shared" si="3"/>
        <v>84188.650000000009</v>
      </c>
      <c r="E54" s="4">
        <f t="shared" si="3"/>
        <v>87859.85</v>
      </c>
      <c r="F54" s="4">
        <f t="shared" si="3"/>
        <v>93724.800000000003</v>
      </c>
      <c r="G54" s="4">
        <f t="shared" si="3"/>
        <v>99572.85</v>
      </c>
      <c r="H54" s="4">
        <f t="shared" si="3"/>
        <v>0</v>
      </c>
      <c r="I54" s="4">
        <f t="shared" si="3"/>
        <v>0</v>
      </c>
      <c r="J54" s="4">
        <f t="shared" si="3"/>
        <v>0</v>
      </c>
      <c r="K54" s="4">
        <f t="shared" si="3"/>
        <v>0</v>
      </c>
      <c r="L54" s="5">
        <v>0</v>
      </c>
      <c r="M54" s="5">
        <v>0</v>
      </c>
      <c r="N54" s="5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f t="shared" si="2"/>
        <v>0</v>
      </c>
    </row>
    <row r="55" spans="1:22" x14ac:dyDescent="0.25">
      <c r="A55" s="7">
        <v>52</v>
      </c>
      <c r="B55" s="4">
        <f t="shared" si="0"/>
        <v>74623.25</v>
      </c>
      <c r="C55" s="4">
        <f t="shared" ref="C55:K55" si="4">C5</f>
        <v>78845</v>
      </c>
      <c r="D55" s="4">
        <f t="shared" si="4"/>
        <v>86087.3</v>
      </c>
      <c r="E55" s="4">
        <f t="shared" si="4"/>
        <v>89841.700000000012</v>
      </c>
      <c r="F55" s="4">
        <f t="shared" si="4"/>
        <v>95838.6</v>
      </c>
      <c r="G55" s="4">
        <f t="shared" si="4"/>
        <v>101819.25</v>
      </c>
      <c r="H55" s="4">
        <f t="shared" si="4"/>
        <v>0</v>
      </c>
      <c r="I55" s="4">
        <f t="shared" si="4"/>
        <v>0</v>
      </c>
      <c r="J55" s="4">
        <f t="shared" si="4"/>
        <v>0</v>
      </c>
      <c r="K55" s="4">
        <f t="shared" si="4"/>
        <v>0</v>
      </c>
      <c r="L55" s="5">
        <v>0</v>
      </c>
      <c r="M55" s="5">
        <v>0</v>
      </c>
      <c r="N55" s="5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f t="shared" si="2"/>
        <v>0</v>
      </c>
    </row>
    <row r="56" spans="1:22" x14ac:dyDescent="0.25">
      <c r="A56" s="7">
        <v>53</v>
      </c>
      <c r="B56" s="4">
        <f t="shared" si="0"/>
        <v>76269.05</v>
      </c>
      <c r="C56" s="4">
        <f t="shared" ref="C56:K56" si="5">C6</f>
        <v>80583.75</v>
      </c>
      <c r="D56" s="4">
        <f t="shared" si="5"/>
        <v>87986.6</v>
      </c>
      <c r="E56" s="4">
        <f t="shared" si="5"/>
        <v>91823.55</v>
      </c>
      <c r="F56" s="4">
        <f t="shared" si="5"/>
        <v>97953.05</v>
      </c>
      <c r="G56" s="4">
        <f t="shared" si="5"/>
        <v>104065</v>
      </c>
      <c r="H56" s="4">
        <f t="shared" si="5"/>
        <v>0</v>
      </c>
      <c r="I56" s="4">
        <f t="shared" si="5"/>
        <v>0</v>
      </c>
      <c r="J56" s="4">
        <f t="shared" si="5"/>
        <v>0</v>
      </c>
      <c r="K56" s="4">
        <f t="shared" si="5"/>
        <v>0</v>
      </c>
      <c r="L56" s="5">
        <v>0</v>
      </c>
      <c r="M56" s="5">
        <v>0</v>
      </c>
      <c r="N56" s="5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f t="shared" si="2"/>
        <v>0</v>
      </c>
    </row>
    <row r="57" spans="1:22" x14ac:dyDescent="0.25">
      <c r="A57" s="7">
        <v>54</v>
      </c>
      <c r="B57" s="4">
        <f t="shared" si="0"/>
        <v>77915.5</v>
      </c>
      <c r="C57" s="4">
        <f t="shared" ref="C57:K57" si="6">C7</f>
        <v>82323.150000000009</v>
      </c>
      <c r="D57" s="4">
        <f t="shared" si="6"/>
        <v>89885.25</v>
      </c>
      <c r="E57" s="4">
        <f t="shared" si="6"/>
        <v>93805.400000000009</v>
      </c>
      <c r="F57" s="4">
        <f t="shared" si="6"/>
        <v>100066.85</v>
      </c>
      <c r="G57" s="4">
        <f t="shared" si="6"/>
        <v>106311.40000000001</v>
      </c>
      <c r="H57" s="4">
        <f t="shared" si="6"/>
        <v>0</v>
      </c>
      <c r="I57" s="4">
        <f t="shared" si="6"/>
        <v>0</v>
      </c>
      <c r="J57" s="4">
        <f t="shared" si="6"/>
        <v>0</v>
      </c>
      <c r="K57" s="4">
        <f t="shared" si="6"/>
        <v>0</v>
      </c>
      <c r="L57" s="5">
        <v>0</v>
      </c>
      <c r="M57" s="5">
        <v>0</v>
      </c>
      <c r="N57" s="5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f t="shared" si="2"/>
        <v>0</v>
      </c>
    </row>
    <row r="58" spans="1:22" x14ac:dyDescent="0.25">
      <c r="A58" s="7">
        <v>55</v>
      </c>
      <c r="B58" s="4">
        <f t="shared" si="0"/>
        <v>79561.3</v>
      </c>
      <c r="C58" s="4">
        <f t="shared" ref="C58:K58" si="7">C8</f>
        <v>84062.55</v>
      </c>
      <c r="D58" s="4">
        <f t="shared" si="7"/>
        <v>91784.55</v>
      </c>
      <c r="E58" s="4">
        <f t="shared" si="7"/>
        <v>95787.25</v>
      </c>
      <c r="F58" s="4">
        <f t="shared" si="7"/>
        <v>102181.3</v>
      </c>
      <c r="G58" s="4">
        <f t="shared" si="7"/>
        <v>108557.15000000001</v>
      </c>
      <c r="H58" s="4">
        <f t="shared" si="7"/>
        <v>0</v>
      </c>
      <c r="I58" s="4">
        <f t="shared" si="7"/>
        <v>0</v>
      </c>
      <c r="J58" s="4">
        <f t="shared" si="7"/>
        <v>0</v>
      </c>
      <c r="K58" s="4">
        <f t="shared" si="7"/>
        <v>0</v>
      </c>
      <c r="L58" s="5">
        <v>0</v>
      </c>
      <c r="M58" s="5">
        <v>0</v>
      </c>
      <c r="N58" s="5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f t="shared" si="2"/>
        <v>0</v>
      </c>
    </row>
    <row r="59" spans="1:22" x14ac:dyDescent="0.25">
      <c r="A59" s="7">
        <v>56</v>
      </c>
      <c r="B59" s="4">
        <f t="shared" si="0"/>
        <v>81207.100000000006</v>
      </c>
      <c r="C59" s="4">
        <f t="shared" ref="C59:K59" si="8">C9</f>
        <v>85801.950000000012</v>
      </c>
      <c r="D59" s="4">
        <f t="shared" si="8"/>
        <v>93683.200000000012</v>
      </c>
      <c r="E59" s="4">
        <f t="shared" si="8"/>
        <v>97769.1</v>
      </c>
      <c r="F59" s="4">
        <f t="shared" si="8"/>
        <v>104295.1</v>
      </c>
      <c r="G59" s="4">
        <f t="shared" si="8"/>
        <v>110802.90000000001</v>
      </c>
      <c r="H59" s="4">
        <f t="shared" si="8"/>
        <v>0</v>
      </c>
      <c r="I59" s="4">
        <f t="shared" si="8"/>
        <v>0</v>
      </c>
      <c r="J59" s="4">
        <f t="shared" si="8"/>
        <v>0</v>
      </c>
      <c r="K59" s="4">
        <f t="shared" si="8"/>
        <v>0</v>
      </c>
      <c r="L59" s="5">
        <v>0</v>
      </c>
      <c r="M59" s="5">
        <v>0</v>
      </c>
      <c r="N59" s="5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f t="shared" si="2"/>
        <v>0</v>
      </c>
    </row>
    <row r="60" spans="1:22" x14ac:dyDescent="0.25">
      <c r="A60" s="7">
        <v>57</v>
      </c>
      <c r="B60" s="4">
        <f t="shared" si="0"/>
        <v>82853.55</v>
      </c>
      <c r="C60" s="4">
        <f t="shared" ref="C60:K60" si="9">C10</f>
        <v>87540.700000000012</v>
      </c>
      <c r="D60" s="4">
        <f t="shared" si="9"/>
        <v>95582.5</v>
      </c>
      <c r="E60" s="4">
        <f t="shared" si="9"/>
        <v>99750.950000000012</v>
      </c>
      <c r="F60" s="4">
        <f t="shared" si="9"/>
        <v>106408.90000000001</v>
      </c>
      <c r="G60" s="4">
        <f t="shared" si="9"/>
        <v>113049.3</v>
      </c>
      <c r="H60" s="4">
        <f t="shared" si="9"/>
        <v>0</v>
      </c>
      <c r="I60" s="4">
        <f t="shared" si="9"/>
        <v>0</v>
      </c>
      <c r="J60" s="4">
        <f t="shared" si="9"/>
        <v>0</v>
      </c>
      <c r="K60" s="4">
        <f t="shared" si="9"/>
        <v>0</v>
      </c>
      <c r="L60" s="5">
        <v>0</v>
      </c>
      <c r="M60" s="5">
        <v>0</v>
      </c>
      <c r="N60" s="5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f t="shared" si="2"/>
        <v>0</v>
      </c>
    </row>
    <row r="61" spans="1:22" x14ac:dyDescent="0.25">
      <c r="A61" s="7">
        <v>58</v>
      </c>
      <c r="B61" s="4">
        <f t="shared" si="0"/>
        <v>84499.35</v>
      </c>
      <c r="C61" s="4">
        <f t="shared" ref="C61:K61" si="10">C11</f>
        <v>89280.1</v>
      </c>
      <c r="D61" s="4">
        <f t="shared" si="10"/>
        <v>97481.150000000009</v>
      </c>
      <c r="E61" s="4">
        <f t="shared" si="10"/>
        <v>101732.8</v>
      </c>
      <c r="F61" s="4">
        <f t="shared" si="10"/>
        <v>108523.35</v>
      </c>
      <c r="G61" s="4">
        <f t="shared" si="10"/>
        <v>115295.05</v>
      </c>
      <c r="H61" s="4">
        <f t="shared" si="10"/>
        <v>0</v>
      </c>
      <c r="I61" s="4">
        <f t="shared" si="10"/>
        <v>0</v>
      </c>
      <c r="J61" s="4">
        <f t="shared" si="10"/>
        <v>0</v>
      </c>
      <c r="K61" s="4">
        <f t="shared" si="10"/>
        <v>0</v>
      </c>
      <c r="L61" s="5">
        <v>0</v>
      </c>
      <c r="M61" s="5">
        <v>0</v>
      </c>
      <c r="N61" s="5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f t="shared" si="2"/>
        <v>0</v>
      </c>
    </row>
    <row r="62" spans="1:22" x14ac:dyDescent="0.25">
      <c r="A62" s="7">
        <v>59</v>
      </c>
      <c r="B62" s="4">
        <f t="shared" si="0"/>
        <v>86145.8</v>
      </c>
      <c r="C62" s="4">
        <f t="shared" ref="C62:K62" si="11">C12</f>
        <v>91019.5</v>
      </c>
      <c r="D62" s="4">
        <f t="shared" si="11"/>
        <v>99380.450000000012</v>
      </c>
      <c r="E62" s="4">
        <f t="shared" si="11"/>
        <v>103714.65000000001</v>
      </c>
      <c r="F62" s="4">
        <f t="shared" si="11"/>
        <v>110637.15000000001</v>
      </c>
      <c r="G62" s="4">
        <f t="shared" si="11"/>
        <v>117541.45</v>
      </c>
      <c r="H62" s="4">
        <f t="shared" si="11"/>
        <v>0</v>
      </c>
      <c r="I62" s="4">
        <f t="shared" si="11"/>
        <v>0</v>
      </c>
      <c r="J62" s="4">
        <f t="shared" si="11"/>
        <v>0</v>
      </c>
      <c r="K62" s="4">
        <f t="shared" si="11"/>
        <v>0</v>
      </c>
      <c r="L62" s="5">
        <v>0</v>
      </c>
      <c r="M62" s="5">
        <v>0</v>
      </c>
      <c r="N62" s="5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f t="shared" si="2"/>
        <v>0</v>
      </c>
    </row>
    <row r="63" spans="1:22" x14ac:dyDescent="0.25">
      <c r="A63" s="7">
        <v>60</v>
      </c>
      <c r="B63" s="4">
        <f t="shared" si="0"/>
        <v>87791.6</v>
      </c>
      <c r="C63" s="4">
        <f t="shared" ref="C63:K63" si="12">C13</f>
        <v>92758.25</v>
      </c>
      <c r="D63" s="4">
        <f t="shared" si="12"/>
        <v>101279.1</v>
      </c>
      <c r="E63" s="4">
        <f t="shared" si="12"/>
        <v>105696.5</v>
      </c>
      <c r="F63" s="4">
        <f t="shared" si="12"/>
        <v>112751.6</v>
      </c>
      <c r="G63" s="4">
        <f t="shared" si="12"/>
        <v>119787.2</v>
      </c>
      <c r="H63" s="4">
        <f t="shared" si="12"/>
        <v>0</v>
      </c>
      <c r="I63" s="4">
        <f t="shared" si="12"/>
        <v>0</v>
      </c>
      <c r="J63" s="4">
        <f t="shared" si="12"/>
        <v>0</v>
      </c>
      <c r="K63" s="4">
        <f t="shared" si="12"/>
        <v>0</v>
      </c>
      <c r="L63" s="5">
        <v>0</v>
      </c>
      <c r="M63" s="5">
        <v>0</v>
      </c>
      <c r="N63" s="5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f t="shared" si="2"/>
        <v>0</v>
      </c>
    </row>
    <row r="64" spans="1:22" x14ac:dyDescent="0.25">
      <c r="A64" s="7">
        <v>61</v>
      </c>
      <c r="B64" s="4">
        <f t="shared" si="0"/>
        <v>89438.05</v>
      </c>
      <c r="C64" s="4">
        <f t="shared" ref="C64:K64" si="13">C14</f>
        <v>94497.650000000009</v>
      </c>
      <c r="D64" s="4">
        <f t="shared" si="13"/>
        <v>103178.40000000001</v>
      </c>
      <c r="E64" s="4">
        <f t="shared" si="13"/>
        <v>107678.35</v>
      </c>
      <c r="F64" s="4">
        <f t="shared" si="13"/>
        <v>114865.40000000001</v>
      </c>
      <c r="G64" s="4">
        <f t="shared" si="13"/>
        <v>122032.95</v>
      </c>
      <c r="H64" s="4">
        <f t="shared" si="13"/>
        <v>0</v>
      </c>
      <c r="I64" s="4">
        <f t="shared" si="13"/>
        <v>0</v>
      </c>
      <c r="J64" s="4">
        <f t="shared" si="13"/>
        <v>0</v>
      </c>
      <c r="K64" s="4">
        <f t="shared" si="13"/>
        <v>0</v>
      </c>
      <c r="L64" s="5">
        <v>0</v>
      </c>
      <c r="M64" s="5">
        <v>0</v>
      </c>
      <c r="N64" s="5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f t="shared" si="2"/>
        <v>0</v>
      </c>
    </row>
    <row r="65" spans="1:22" x14ac:dyDescent="0.25">
      <c r="A65" s="7">
        <v>62</v>
      </c>
      <c r="B65" s="4">
        <f t="shared" si="0"/>
        <v>91083.85</v>
      </c>
      <c r="C65" s="4">
        <f t="shared" ref="C65:K65" si="14">C15</f>
        <v>96237.05</v>
      </c>
      <c r="D65" s="4">
        <f t="shared" si="14"/>
        <v>105077.05</v>
      </c>
      <c r="E65" s="4">
        <f t="shared" si="14"/>
        <v>109660.2</v>
      </c>
      <c r="F65" s="4">
        <f t="shared" si="14"/>
        <v>116979.85</v>
      </c>
      <c r="G65" s="4">
        <f t="shared" si="14"/>
        <v>124279.35</v>
      </c>
      <c r="H65" s="4">
        <f t="shared" si="14"/>
        <v>0</v>
      </c>
      <c r="I65" s="4">
        <f t="shared" si="14"/>
        <v>0</v>
      </c>
      <c r="J65" s="4">
        <f t="shared" si="14"/>
        <v>0</v>
      </c>
      <c r="K65" s="4">
        <f t="shared" si="14"/>
        <v>0</v>
      </c>
      <c r="L65" s="5">
        <v>0</v>
      </c>
      <c r="M65" s="5">
        <v>0</v>
      </c>
      <c r="N65" s="5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f t="shared" si="2"/>
        <v>0</v>
      </c>
    </row>
    <row r="66" spans="1:22" x14ac:dyDescent="0.25">
      <c r="A66" s="7">
        <v>63</v>
      </c>
      <c r="B66" s="4">
        <f t="shared" si="0"/>
        <v>92730.3</v>
      </c>
      <c r="C66" s="4">
        <f t="shared" ref="C66:K66" si="15">C16</f>
        <v>97976.450000000012</v>
      </c>
      <c r="D66" s="4">
        <f t="shared" si="15"/>
        <v>106976.35</v>
      </c>
      <c r="E66" s="4">
        <f t="shared" si="15"/>
        <v>111642.05</v>
      </c>
      <c r="F66" s="4">
        <f t="shared" si="15"/>
        <v>119093.65000000001</v>
      </c>
      <c r="G66" s="4">
        <f t="shared" si="15"/>
        <v>126525.1</v>
      </c>
      <c r="H66" s="4">
        <f t="shared" si="15"/>
        <v>0</v>
      </c>
      <c r="I66" s="4">
        <f t="shared" si="15"/>
        <v>0</v>
      </c>
      <c r="J66" s="4">
        <f t="shared" si="15"/>
        <v>0</v>
      </c>
      <c r="K66" s="4">
        <f t="shared" si="15"/>
        <v>0</v>
      </c>
      <c r="L66" s="5">
        <v>0</v>
      </c>
      <c r="M66" s="5">
        <v>0</v>
      </c>
      <c r="N66" s="5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f t="shared" si="2"/>
        <v>0</v>
      </c>
    </row>
    <row r="67" spans="1:22" x14ac:dyDescent="0.25">
      <c r="A67" s="7">
        <v>64</v>
      </c>
      <c r="B67" s="4">
        <f t="shared" si="0"/>
        <v>93728.700000000012</v>
      </c>
      <c r="C67" s="4">
        <f t="shared" ref="C67:K67" si="16">C17</f>
        <v>99031.400000000009</v>
      </c>
      <c r="D67" s="4">
        <f t="shared" si="16"/>
        <v>108128.15000000001</v>
      </c>
      <c r="E67" s="4">
        <f t="shared" si="16"/>
        <v>112843.90000000001</v>
      </c>
      <c r="F67" s="4">
        <f t="shared" si="16"/>
        <v>120376.1</v>
      </c>
      <c r="G67" s="4">
        <f t="shared" si="16"/>
        <v>127887.5</v>
      </c>
      <c r="H67" s="4">
        <f t="shared" si="16"/>
        <v>0</v>
      </c>
      <c r="I67" s="4">
        <f t="shared" si="16"/>
        <v>0</v>
      </c>
      <c r="J67" s="4">
        <f t="shared" si="16"/>
        <v>0</v>
      </c>
      <c r="K67" s="4">
        <f t="shared" si="16"/>
        <v>0</v>
      </c>
      <c r="L67" s="5">
        <v>0</v>
      </c>
      <c r="M67" s="5">
        <v>0</v>
      </c>
      <c r="N67" s="5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f t="shared" si="2"/>
        <v>0</v>
      </c>
    </row>
    <row r="68" spans="1:22" x14ac:dyDescent="0.25">
      <c r="A68" s="7">
        <v>65</v>
      </c>
      <c r="B68" s="4">
        <f t="shared" si="0"/>
        <v>94727.1</v>
      </c>
      <c r="C68" s="4">
        <f t="shared" ref="C68:K68" si="17">C18</f>
        <v>100086.35</v>
      </c>
      <c r="D68" s="4">
        <f t="shared" si="17"/>
        <v>109280.6</v>
      </c>
      <c r="E68" s="4">
        <f t="shared" si="17"/>
        <v>114046.40000000001</v>
      </c>
      <c r="F68" s="4">
        <f t="shared" si="17"/>
        <v>121658.55</v>
      </c>
      <c r="G68" s="4">
        <f t="shared" si="17"/>
        <v>129250.55</v>
      </c>
      <c r="H68" s="4">
        <f t="shared" si="17"/>
        <v>0</v>
      </c>
      <c r="I68" s="4">
        <f t="shared" si="17"/>
        <v>0</v>
      </c>
      <c r="J68" s="4">
        <f t="shared" si="17"/>
        <v>0</v>
      </c>
      <c r="K68" s="4">
        <f t="shared" si="17"/>
        <v>0</v>
      </c>
      <c r="L68" s="5">
        <v>0</v>
      </c>
      <c r="M68" s="5">
        <v>0</v>
      </c>
      <c r="N68" s="5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f t="shared" si="2"/>
        <v>0</v>
      </c>
    </row>
    <row r="69" spans="1:22" x14ac:dyDescent="0.25">
      <c r="A69" s="7">
        <v>66</v>
      </c>
      <c r="B69" s="4">
        <f t="shared" si="0"/>
        <v>95726.150000000009</v>
      </c>
      <c r="C69" s="4">
        <f t="shared" ref="C69:K69" si="18">C19</f>
        <v>101141.3</v>
      </c>
      <c r="D69" s="4">
        <f t="shared" si="18"/>
        <v>110432.40000000001</v>
      </c>
      <c r="E69" s="4">
        <f t="shared" si="18"/>
        <v>115248.90000000001</v>
      </c>
      <c r="F69" s="4">
        <f t="shared" si="18"/>
        <v>122941.65000000001</v>
      </c>
      <c r="G69" s="4">
        <f t="shared" si="18"/>
        <v>130612.95000000001</v>
      </c>
      <c r="H69" s="4">
        <f t="shared" si="18"/>
        <v>0</v>
      </c>
      <c r="I69" s="4">
        <f t="shared" si="18"/>
        <v>0</v>
      </c>
      <c r="J69" s="4">
        <f t="shared" si="18"/>
        <v>0</v>
      </c>
      <c r="K69" s="4">
        <f t="shared" si="18"/>
        <v>0</v>
      </c>
      <c r="L69" s="5">
        <v>0</v>
      </c>
      <c r="M69" s="5">
        <v>0</v>
      </c>
      <c r="N69" s="5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f t="shared" si="2"/>
        <v>0</v>
      </c>
    </row>
    <row r="70" spans="1:22" x14ac:dyDescent="0.25">
      <c r="A70" s="7">
        <v>67</v>
      </c>
      <c r="B70" s="4">
        <f t="shared" si="0"/>
        <v>96724.55</v>
      </c>
      <c r="C70" s="4">
        <f t="shared" ref="C70:K70" si="19">C20</f>
        <v>102196.90000000001</v>
      </c>
      <c r="D70" s="4">
        <f t="shared" si="19"/>
        <v>111584.85</v>
      </c>
      <c r="E70" s="4">
        <f t="shared" si="19"/>
        <v>116450.75</v>
      </c>
      <c r="F70" s="4">
        <f t="shared" si="19"/>
        <v>124224.1</v>
      </c>
      <c r="G70" s="4">
        <f t="shared" si="19"/>
        <v>131975.35</v>
      </c>
      <c r="H70" s="4">
        <f t="shared" si="19"/>
        <v>0</v>
      </c>
      <c r="I70" s="4">
        <f t="shared" si="19"/>
        <v>0</v>
      </c>
      <c r="J70" s="4">
        <f t="shared" si="19"/>
        <v>0</v>
      </c>
      <c r="K70" s="4">
        <f t="shared" si="19"/>
        <v>0</v>
      </c>
      <c r="L70" s="5">
        <v>0</v>
      </c>
      <c r="M70" s="5">
        <v>0</v>
      </c>
      <c r="N70" s="5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f t="shared" si="2"/>
        <v>0</v>
      </c>
    </row>
    <row r="71" spans="1:22" x14ac:dyDescent="0.25">
      <c r="A71" s="7">
        <v>68</v>
      </c>
      <c r="B71" s="4">
        <f t="shared" si="0"/>
        <v>97722.950000000012</v>
      </c>
      <c r="C71" s="4">
        <f t="shared" ref="C71:K71" si="20">C21</f>
        <v>103251.85</v>
      </c>
      <c r="D71" s="4">
        <f t="shared" si="20"/>
        <v>112736.65000000001</v>
      </c>
      <c r="E71" s="4">
        <f t="shared" si="20"/>
        <v>117653.25</v>
      </c>
      <c r="F71" s="4">
        <f t="shared" si="20"/>
        <v>125506.55</v>
      </c>
      <c r="G71" s="4">
        <f t="shared" si="20"/>
        <v>133338.40000000002</v>
      </c>
      <c r="H71" s="4">
        <f t="shared" si="20"/>
        <v>0</v>
      </c>
      <c r="I71" s="4">
        <f t="shared" si="20"/>
        <v>0</v>
      </c>
      <c r="J71" s="4">
        <f t="shared" si="20"/>
        <v>0</v>
      </c>
      <c r="K71" s="4">
        <f t="shared" si="20"/>
        <v>0</v>
      </c>
      <c r="L71" s="5">
        <v>0</v>
      </c>
      <c r="M71" s="5">
        <v>0</v>
      </c>
      <c r="N71" s="5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f t="shared" si="2"/>
        <v>0</v>
      </c>
    </row>
    <row r="72" spans="1:22" x14ac:dyDescent="0.25">
      <c r="A72" s="7">
        <v>69</v>
      </c>
      <c r="B72" s="4">
        <f t="shared" si="0"/>
        <v>98722</v>
      </c>
      <c r="C72" s="4">
        <f t="shared" ref="C72:K72" si="21">C22</f>
        <v>104306.8</v>
      </c>
      <c r="D72" s="4">
        <f t="shared" si="21"/>
        <v>113888.45</v>
      </c>
      <c r="E72" s="4">
        <f t="shared" si="21"/>
        <v>118855.75</v>
      </c>
      <c r="F72" s="4">
        <f t="shared" si="21"/>
        <v>126789</v>
      </c>
      <c r="G72" s="4">
        <f t="shared" si="21"/>
        <v>134700.80000000002</v>
      </c>
      <c r="H72" s="4">
        <f t="shared" si="21"/>
        <v>0</v>
      </c>
      <c r="I72" s="4">
        <f t="shared" si="21"/>
        <v>0</v>
      </c>
      <c r="J72" s="4">
        <f t="shared" si="21"/>
        <v>0</v>
      </c>
      <c r="K72" s="4">
        <f t="shared" si="21"/>
        <v>0</v>
      </c>
      <c r="L72" s="5">
        <v>0</v>
      </c>
      <c r="M72" s="5">
        <v>0</v>
      </c>
      <c r="N72" s="5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f t="shared" si="2"/>
        <v>0</v>
      </c>
    </row>
    <row r="73" spans="1:22" x14ac:dyDescent="0.25">
      <c r="A73" s="7">
        <v>70</v>
      </c>
      <c r="B73" s="4">
        <f t="shared" si="0"/>
        <v>99720.400000000009</v>
      </c>
      <c r="C73" s="4">
        <f t="shared" ref="C73:K73" si="22">C23</f>
        <v>105362.40000000001</v>
      </c>
      <c r="D73" s="4">
        <f t="shared" si="22"/>
        <v>115040.90000000001</v>
      </c>
      <c r="E73" s="4">
        <f t="shared" si="22"/>
        <v>120057.60000000001</v>
      </c>
      <c r="F73" s="4">
        <f t="shared" si="22"/>
        <v>128071.45000000001</v>
      </c>
      <c r="G73" s="4">
        <f t="shared" si="22"/>
        <v>136063.20000000001</v>
      </c>
      <c r="H73" s="4">
        <f t="shared" si="22"/>
        <v>0</v>
      </c>
      <c r="I73" s="4">
        <f t="shared" si="22"/>
        <v>0</v>
      </c>
      <c r="J73" s="4">
        <f t="shared" si="22"/>
        <v>0</v>
      </c>
      <c r="K73" s="4">
        <f t="shared" si="22"/>
        <v>0</v>
      </c>
      <c r="L73" s="5">
        <v>0</v>
      </c>
      <c r="M73" s="5">
        <v>0</v>
      </c>
      <c r="N73" s="5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f t="shared" si="2"/>
        <v>0</v>
      </c>
    </row>
    <row r="74" spans="1:22" x14ac:dyDescent="0.25">
      <c r="A74" s="7">
        <v>71</v>
      </c>
      <c r="B74" s="4">
        <f t="shared" si="0"/>
        <v>100718.8</v>
      </c>
      <c r="C74" s="4">
        <f t="shared" ref="C74:K74" si="23">C24</f>
        <v>106417.35</v>
      </c>
      <c r="D74" s="4">
        <f t="shared" si="23"/>
        <v>116192.7</v>
      </c>
      <c r="E74" s="4">
        <f t="shared" si="23"/>
        <v>121260.1</v>
      </c>
      <c r="F74" s="4">
        <f t="shared" si="23"/>
        <v>129353.90000000001</v>
      </c>
      <c r="G74" s="4">
        <f t="shared" si="23"/>
        <v>137425.60000000001</v>
      </c>
      <c r="H74" s="4">
        <f t="shared" si="23"/>
        <v>0</v>
      </c>
      <c r="I74" s="4">
        <f t="shared" si="23"/>
        <v>0</v>
      </c>
      <c r="J74" s="4">
        <f t="shared" si="23"/>
        <v>0</v>
      </c>
      <c r="K74" s="4">
        <f t="shared" si="23"/>
        <v>0</v>
      </c>
      <c r="L74" s="5">
        <v>0</v>
      </c>
      <c r="M74" s="5">
        <v>0</v>
      </c>
      <c r="N74" s="5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f t="shared" si="2"/>
        <v>0</v>
      </c>
    </row>
    <row r="75" spans="1:22" x14ac:dyDescent="0.25">
      <c r="A75" s="7">
        <v>72</v>
      </c>
      <c r="B75" s="4">
        <f t="shared" si="0"/>
        <v>101717.85</v>
      </c>
      <c r="C75" s="4">
        <f t="shared" ref="C75:K75" si="24">C25</f>
        <v>107472.3</v>
      </c>
      <c r="D75" s="4">
        <f t="shared" si="24"/>
        <v>117344.5</v>
      </c>
      <c r="E75" s="4">
        <f t="shared" si="24"/>
        <v>122462.6</v>
      </c>
      <c r="F75" s="4">
        <f t="shared" si="24"/>
        <v>130636.35</v>
      </c>
      <c r="G75" s="4">
        <f t="shared" si="24"/>
        <v>138788.65000000002</v>
      </c>
      <c r="H75" s="4">
        <f t="shared" si="24"/>
        <v>0</v>
      </c>
      <c r="I75" s="4">
        <f t="shared" si="24"/>
        <v>0</v>
      </c>
      <c r="J75" s="4">
        <f t="shared" si="24"/>
        <v>0</v>
      </c>
      <c r="K75" s="4">
        <f t="shared" si="24"/>
        <v>0</v>
      </c>
      <c r="L75" s="5">
        <v>0</v>
      </c>
      <c r="M75" s="5">
        <v>0</v>
      </c>
      <c r="N75" s="5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f t="shared" si="2"/>
        <v>0</v>
      </c>
    </row>
    <row r="76" spans="1:22" x14ac:dyDescent="0.25">
      <c r="A76" s="7">
        <v>73</v>
      </c>
      <c r="B76" s="4">
        <f t="shared" si="0"/>
        <v>102716.25</v>
      </c>
      <c r="C76" s="4">
        <f t="shared" ref="C76:K76" si="25">C26</f>
        <v>108527.25</v>
      </c>
      <c r="D76" s="4">
        <f t="shared" si="25"/>
        <v>118496.95</v>
      </c>
      <c r="E76" s="4">
        <f t="shared" si="25"/>
        <v>123665.1</v>
      </c>
      <c r="F76" s="4">
        <f t="shared" si="25"/>
        <v>131919.45000000001</v>
      </c>
      <c r="G76" s="4">
        <f t="shared" si="25"/>
        <v>140151.05000000002</v>
      </c>
      <c r="H76" s="4">
        <f t="shared" si="25"/>
        <v>0</v>
      </c>
      <c r="I76" s="4">
        <f t="shared" si="25"/>
        <v>0</v>
      </c>
      <c r="J76" s="4">
        <f t="shared" si="25"/>
        <v>0</v>
      </c>
      <c r="K76" s="4">
        <f t="shared" si="25"/>
        <v>0</v>
      </c>
      <c r="L76" s="5">
        <v>0</v>
      </c>
      <c r="M76" s="5">
        <v>0</v>
      </c>
      <c r="N76" s="5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f t="shared" si="2"/>
        <v>0</v>
      </c>
    </row>
    <row r="77" spans="1:22" x14ac:dyDescent="0.25">
      <c r="A77" s="7">
        <v>74</v>
      </c>
      <c r="B77" s="4">
        <f t="shared" si="0"/>
        <v>103715.3</v>
      </c>
      <c r="C77" s="4">
        <f t="shared" ref="C77:K77" si="26">C27</f>
        <v>109582.85</v>
      </c>
      <c r="D77" s="4">
        <f t="shared" si="26"/>
        <v>119648.75</v>
      </c>
      <c r="E77" s="4">
        <f t="shared" si="26"/>
        <v>124866.95</v>
      </c>
      <c r="F77" s="4">
        <f t="shared" si="26"/>
        <v>133201.90000000002</v>
      </c>
      <c r="G77" s="4">
        <f t="shared" si="26"/>
        <v>141513.45000000001</v>
      </c>
      <c r="H77" s="4">
        <f t="shared" si="26"/>
        <v>0</v>
      </c>
      <c r="I77" s="4">
        <f t="shared" si="26"/>
        <v>0</v>
      </c>
      <c r="J77" s="4">
        <f t="shared" si="26"/>
        <v>0</v>
      </c>
      <c r="K77" s="4">
        <f t="shared" si="26"/>
        <v>0</v>
      </c>
      <c r="L77" s="5">
        <v>0</v>
      </c>
      <c r="M77" s="5">
        <v>0</v>
      </c>
      <c r="N77" s="5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f t="shared" si="2"/>
        <v>0</v>
      </c>
    </row>
    <row r="78" spans="1:22" x14ac:dyDescent="0.25">
      <c r="A78" s="7">
        <v>75</v>
      </c>
      <c r="B78" s="4">
        <f t="shared" si="0"/>
        <v>104713.70000000001</v>
      </c>
      <c r="C78" s="4">
        <f t="shared" ref="C78:K78" si="27">C28</f>
        <v>110637.8</v>
      </c>
      <c r="D78" s="4">
        <f t="shared" si="27"/>
        <v>120801.2</v>
      </c>
      <c r="E78" s="4">
        <f t="shared" si="27"/>
        <v>126069.45</v>
      </c>
      <c r="F78" s="4">
        <f t="shared" si="27"/>
        <v>134484.35</v>
      </c>
      <c r="G78" s="4">
        <f t="shared" si="27"/>
        <v>142875.85</v>
      </c>
      <c r="H78" s="4">
        <f t="shared" si="27"/>
        <v>0</v>
      </c>
      <c r="I78" s="4">
        <f t="shared" si="27"/>
        <v>0</v>
      </c>
      <c r="J78" s="4">
        <f t="shared" si="27"/>
        <v>0</v>
      </c>
      <c r="K78" s="4">
        <f t="shared" si="27"/>
        <v>0</v>
      </c>
      <c r="L78" s="5">
        <v>0</v>
      </c>
      <c r="M78" s="5">
        <v>0</v>
      </c>
      <c r="N78" s="5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f t="shared" si="2"/>
        <v>0</v>
      </c>
    </row>
    <row r="79" spans="1:22" x14ac:dyDescent="0.25">
      <c r="A79" s="7">
        <v>76</v>
      </c>
      <c r="B79" s="4">
        <f t="shared" si="0"/>
        <v>105712.1</v>
      </c>
      <c r="C79" s="4">
        <f t="shared" ref="C79:K79" si="28">C29</f>
        <v>111692.75</v>
      </c>
      <c r="D79" s="4">
        <f t="shared" si="28"/>
        <v>121953</v>
      </c>
      <c r="E79" s="4">
        <f t="shared" si="28"/>
        <v>127271.95</v>
      </c>
      <c r="F79" s="4">
        <f t="shared" si="28"/>
        <v>135766.80000000002</v>
      </c>
      <c r="G79" s="4">
        <f t="shared" si="28"/>
        <v>144238.90000000002</v>
      </c>
      <c r="H79" s="4">
        <f t="shared" si="28"/>
        <v>0</v>
      </c>
      <c r="I79" s="4">
        <f t="shared" si="28"/>
        <v>0</v>
      </c>
      <c r="J79" s="4">
        <f t="shared" si="28"/>
        <v>0</v>
      </c>
      <c r="K79" s="4">
        <f t="shared" si="28"/>
        <v>0</v>
      </c>
      <c r="L79" s="5">
        <v>0</v>
      </c>
      <c r="M79" s="5">
        <v>0</v>
      </c>
      <c r="N79" s="5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f t="shared" si="2"/>
        <v>0</v>
      </c>
    </row>
    <row r="80" spans="1:22" x14ac:dyDescent="0.25">
      <c r="A80" s="7">
        <v>77</v>
      </c>
      <c r="B80" s="4">
        <f t="shared" si="0"/>
        <v>106711.15000000001</v>
      </c>
      <c r="C80" s="4">
        <f t="shared" ref="C80:K80" si="29">C30</f>
        <v>112748.35</v>
      </c>
      <c r="D80" s="4">
        <f t="shared" si="29"/>
        <v>123104.8</v>
      </c>
      <c r="E80" s="4">
        <f t="shared" si="29"/>
        <v>128473.8</v>
      </c>
      <c r="F80" s="4">
        <f t="shared" si="29"/>
        <v>137049.25</v>
      </c>
      <c r="G80" s="4">
        <f t="shared" si="29"/>
        <v>145601.30000000002</v>
      </c>
      <c r="H80" s="4">
        <f t="shared" si="29"/>
        <v>0</v>
      </c>
      <c r="I80" s="4">
        <f t="shared" si="29"/>
        <v>0</v>
      </c>
      <c r="J80" s="4">
        <f t="shared" si="29"/>
        <v>0</v>
      </c>
      <c r="K80" s="4">
        <f t="shared" si="29"/>
        <v>0</v>
      </c>
      <c r="L80" s="5">
        <v>0</v>
      </c>
      <c r="M80" s="5">
        <v>0</v>
      </c>
      <c r="N80" s="5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f t="shared" si="2"/>
        <v>0</v>
      </c>
    </row>
    <row r="81" spans="1:22" x14ac:dyDescent="0.25">
      <c r="A81" s="7">
        <v>78</v>
      </c>
      <c r="B81" s="4">
        <f t="shared" si="0"/>
        <v>107709.55</v>
      </c>
      <c r="C81" s="4">
        <f t="shared" ref="C81:K81" si="30">C31</f>
        <v>113803.3</v>
      </c>
      <c r="D81" s="4">
        <f t="shared" si="30"/>
        <v>124257.25</v>
      </c>
      <c r="E81" s="4">
        <f t="shared" si="30"/>
        <v>129676.3</v>
      </c>
      <c r="F81" s="4">
        <f t="shared" si="30"/>
        <v>138331.70000000001</v>
      </c>
      <c r="G81" s="4">
        <f t="shared" si="30"/>
        <v>146963.70000000001</v>
      </c>
      <c r="H81" s="4">
        <f t="shared" si="30"/>
        <v>0</v>
      </c>
      <c r="I81" s="4">
        <f t="shared" si="30"/>
        <v>0</v>
      </c>
      <c r="J81" s="4">
        <f t="shared" si="30"/>
        <v>0</v>
      </c>
      <c r="K81" s="4">
        <f t="shared" si="30"/>
        <v>0</v>
      </c>
      <c r="L81" s="5">
        <v>0</v>
      </c>
      <c r="M81" s="5">
        <v>0</v>
      </c>
      <c r="N81" s="5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f t="shared" si="2"/>
        <v>0</v>
      </c>
    </row>
    <row r="82" spans="1:22" x14ac:dyDescent="0.25">
      <c r="A82" s="7">
        <v>79</v>
      </c>
      <c r="B82" s="4">
        <f t="shared" si="0"/>
        <v>0</v>
      </c>
      <c r="C82" s="4">
        <f t="shared" ref="C82:K82" si="31">C32</f>
        <v>0</v>
      </c>
      <c r="D82" s="4">
        <f t="shared" si="31"/>
        <v>0</v>
      </c>
      <c r="E82" s="4">
        <f t="shared" si="31"/>
        <v>0</v>
      </c>
      <c r="F82" s="4">
        <f t="shared" si="31"/>
        <v>0</v>
      </c>
      <c r="G82" s="4">
        <f t="shared" si="31"/>
        <v>0</v>
      </c>
      <c r="H82" s="4">
        <f t="shared" si="31"/>
        <v>0</v>
      </c>
      <c r="I82" s="4">
        <f t="shared" si="31"/>
        <v>0</v>
      </c>
      <c r="J82" s="4">
        <f t="shared" si="31"/>
        <v>0</v>
      </c>
      <c r="K82" s="4">
        <f t="shared" si="31"/>
        <v>0</v>
      </c>
      <c r="L82" s="5">
        <v>0</v>
      </c>
      <c r="M82" s="5">
        <v>0</v>
      </c>
      <c r="N82" s="5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f t="shared" si="2"/>
        <v>0</v>
      </c>
    </row>
    <row r="83" spans="1:22" x14ac:dyDescent="0.25">
      <c r="A83" s="7">
        <v>80</v>
      </c>
      <c r="B83" s="4">
        <f t="shared" si="0"/>
        <v>0</v>
      </c>
      <c r="C83" s="4">
        <f t="shared" ref="C83:K83" si="32">C33</f>
        <v>0</v>
      </c>
      <c r="D83" s="4">
        <f t="shared" si="32"/>
        <v>0</v>
      </c>
      <c r="E83" s="4">
        <f t="shared" si="32"/>
        <v>0</v>
      </c>
      <c r="F83" s="4">
        <f t="shared" si="32"/>
        <v>0</v>
      </c>
      <c r="G83" s="4">
        <f t="shared" si="32"/>
        <v>0</v>
      </c>
      <c r="H83" s="4">
        <f t="shared" si="32"/>
        <v>0</v>
      </c>
      <c r="I83" s="4">
        <f t="shared" si="32"/>
        <v>0</v>
      </c>
      <c r="J83" s="4">
        <f t="shared" si="32"/>
        <v>0</v>
      </c>
      <c r="K83" s="4">
        <f t="shared" si="32"/>
        <v>0</v>
      </c>
      <c r="L83" s="5">
        <v>0</v>
      </c>
      <c r="M83" s="5">
        <v>0</v>
      </c>
      <c r="N83" s="5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f t="shared" si="2"/>
        <v>0</v>
      </c>
    </row>
    <row r="84" spans="1:22" x14ac:dyDescent="0.25">
      <c r="A84" s="7">
        <v>81</v>
      </c>
      <c r="B84" s="4">
        <f t="shared" si="0"/>
        <v>0</v>
      </c>
      <c r="C84" s="4">
        <f t="shared" ref="C84:K84" si="33">C34</f>
        <v>0</v>
      </c>
      <c r="D84" s="4">
        <f t="shared" si="33"/>
        <v>0</v>
      </c>
      <c r="E84" s="4">
        <f t="shared" si="33"/>
        <v>0</v>
      </c>
      <c r="F84" s="4">
        <f t="shared" si="33"/>
        <v>0</v>
      </c>
      <c r="G84" s="4">
        <f t="shared" si="33"/>
        <v>0</v>
      </c>
      <c r="H84" s="4">
        <f t="shared" si="33"/>
        <v>0</v>
      </c>
      <c r="I84" s="4">
        <f t="shared" si="33"/>
        <v>0</v>
      </c>
      <c r="J84" s="4">
        <f t="shared" si="33"/>
        <v>0</v>
      </c>
      <c r="K84" s="4">
        <f t="shared" si="33"/>
        <v>0</v>
      </c>
      <c r="L84" s="5">
        <v>0</v>
      </c>
      <c r="M84" s="5">
        <v>0</v>
      </c>
      <c r="N84" s="5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f t="shared" si="2"/>
        <v>0</v>
      </c>
    </row>
    <row r="85" spans="1:22" x14ac:dyDescent="0.25">
      <c r="A85" s="7">
        <v>82</v>
      </c>
      <c r="B85" s="4">
        <f t="shared" si="0"/>
        <v>0</v>
      </c>
      <c r="C85" s="4">
        <f t="shared" ref="C85:K85" si="34">C35</f>
        <v>0</v>
      </c>
      <c r="D85" s="4">
        <f t="shared" si="34"/>
        <v>0</v>
      </c>
      <c r="E85" s="4">
        <f t="shared" si="34"/>
        <v>0</v>
      </c>
      <c r="F85" s="4">
        <f t="shared" si="34"/>
        <v>0</v>
      </c>
      <c r="G85" s="4">
        <f t="shared" si="34"/>
        <v>0</v>
      </c>
      <c r="H85" s="4">
        <f t="shared" si="34"/>
        <v>0</v>
      </c>
      <c r="I85" s="4">
        <f t="shared" si="34"/>
        <v>0</v>
      </c>
      <c r="J85" s="4">
        <f t="shared" si="34"/>
        <v>0</v>
      </c>
      <c r="K85" s="4">
        <f t="shared" si="34"/>
        <v>0</v>
      </c>
      <c r="L85" s="5">
        <v>0</v>
      </c>
      <c r="M85" s="5">
        <v>0</v>
      </c>
      <c r="N85" s="5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f t="shared" ref="V85:V102" si="35">V35</f>
        <v>0</v>
      </c>
    </row>
    <row r="86" spans="1:22" x14ac:dyDescent="0.25">
      <c r="A86" s="7">
        <v>83</v>
      </c>
      <c r="B86" s="4">
        <f t="shared" si="0"/>
        <v>0</v>
      </c>
      <c r="C86" s="4">
        <f t="shared" ref="C86:K86" si="36">C36</f>
        <v>0</v>
      </c>
      <c r="D86" s="4">
        <f t="shared" si="36"/>
        <v>0</v>
      </c>
      <c r="E86" s="4">
        <f t="shared" si="36"/>
        <v>0</v>
      </c>
      <c r="F86" s="4">
        <f t="shared" si="36"/>
        <v>0</v>
      </c>
      <c r="G86" s="4">
        <f t="shared" si="36"/>
        <v>0</v>
      </c>
      <c r="H86" s="4">
        <f t="shared" si="36"/>
        <v>0</v>
      </c>
      <c r="I86" s="4">
        <f t="shared" si="36"/>
        <v>0</v>
      </c>
      <c r="J86" s="4">
        <f t="shared" si="36"/>
        <v>0</v>
      </c>
      <c r="K86" s="4">
        <f t="shared" si="36"/>
        <v>0</v>
      </c>
      <c r="L86" s="5">
        <v>0</v>
      </c>
      <c r="M86" s="5">
        <v>0</v>
      </c>
      <c r="N86" s="5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f t="shared" si="35"/>
        <v>0</v>
      </c>
    </row>
    <row r="87" spans="1:22" x14ac:dyDescent="0.25">
      <c r="A87" s="7">
        <v>84</v>
      </c>
      <c r="B87" s="4">
        <f t="shared" si="0"/>
        <v>0</v>
      </c>
      <c r="C87" s="4">
        <f t="shared" ref="C87:K87" si="37">C37</f>
        <v>0</v>
      </c>
      <c r="D87" s="4">
        <f t="shared" si="37"/>
        <v>0</v>
      </c>
      <c r="E87" s="4">
        <f t="shared" si="37"/>
        <v>0</v>
      </c>
      <c r="F87" s="4">
        <f t="shared" si="37"/>
        <v>0</v>
      </c>
      <c r="G87" s="4">
        <f t="shared" si="37"/>
        <v>0</v>
      </c>
      <c r="H87" s="4">
        <f t="shared" si="37"/>
        <v>0</v>
      </c>
      <c r="I87" s="4">
        <f t="shared" si="37"/>
        <v>0</v>
      </c>
      <c r="J87" s="4">
        <f t="shared" si="37"/>
        <v>0</v>
      </c>
      <c r="K87" s="4">
        <f t="shared" si="37"/>
        <v>0</v>
      </c>
      <c r="L87" s="5">
        <v>0</v>
      </c>
      <c r="M87" s="5">
        <v>0</v>
      </c>
      <c r="N87" s="5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f t="shared" si="35"/>
        <v>0</v>
      </c>
    </row>
    <row r="88" spans="1:22" x14ac:dyDescent="0.25">
      <c r="A88" s="7">
        <v>85</v>
      </c>
      <c r="B88" s="4">
        <f t="shared" si="0"/>
        <v>0</v>
      </c>
      <c r="C88" s="4">
        <f t="shared" ref="C88:K88" si="38">C38</f>
        <v>0</v>
      </c>
      <c r="D88" s="4">
        <f t="shared" si="38"/>
        <v>0</v>
      </c>
      <c r="E88" s="4">
        <f t="shared" si="38"/>
        <v>0</v>
      </c>
      <c r="F88" s="4">
        <f t="shared" si="38"/>
        <v>0</v>
      </c>
      <c r="G88" s="4">
        <f t="shared" si="38"/>
        <v>0</v>
      </c>
      <c r="H88" s="4">
        <f t="shared" si="38"/>
        <v>0</v>
      </c>
      <c r="I88" s="4">
        <f t="shared" si="38"/>
        <v>0</v>
      </c>
      <c r="J88" s="4">
        <f t="shared" si="38"/>
        <v>0</v>
      </c>
      <c r="K88" s="4">
        <f t="shared" si="38"/>
        <v>0</v>
      </c>
      <c r="L88" s="5">
        <v>0</v>
      </c>
      <c r="M88" s="5">
        <v>0</v>
      </c>
      <c r="N88" s="5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f t="shared" si="35"/>
        <v>0</v>
      </c>
    </row>
    <row r="89" spans="1:22" x14ac:dyDescent="0.25">
      <c r="A89" s="7">
        <v>86</v>
      </c>
      <c r="B89" s="4">
        <f t="shared" si="0"/>
        <v>0</v>
      </c>
      <c r="C89" s="4">
        <f t="shared" ref="C89:K89" si="39">C39</f>
        <v>0</v>
      </c>
      <c r="D89" s="4">
        <f t="shared" si="39"/>
        <v>0</v>
      </c>
      <c r="E89" s="4">
        <f t="shared" si="39"/>
        <v>0</v>
      </c>
      <c r="F89" s="4">
        <f t="shared" si="39"/>
        <v>0</v>
      </c>
      <c r="G89" s="4">
        <f t="shared" si="39"/>
        <v>0</v>
      </c>
      <c r="H89" s="4">
        <f t="shared" si="39"/>
        <v>0</v>
      </c>
      <c r="I89" s="4">
        <f t="shared" si="39"/>
        <v>0</v>
      </c>
      <c r="J89" s="4">
        <f t="shared" si="39"/>
        <v>0</v>
      </c>
      <c r="K89" s="4">
        <f t="shared" si="39"/>
        <v>0</v>
      </c>
      <c r="L89" s="5">
        <v>0</v>
      </c>
      <c r="M89" s="5">
        <v>0</v>
      </c>
      <c r="N89" s="5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f t="shared" si="35"/>
        <v>0</v>
      </c>
    </row>
    <row r="90" spans="1:22" x14ac:dyDescent="0.25">
      <c r="A90" s="7">
        <v>87</v>
      </c>
      <c r="B90" s="4">
        <f t="shared" si="0"/>
        <v>0</v>
      </c>
      <c r="C90" s="4">
        <f t="shared" ref="C90:K90" si="40">C40</f>
        <v>0</v>
      </c>
      <c r="D90" s="4">
        <f t="shared" si="40"/>
        <v>0</v>
      </c>
      <c r="E90" s="4">
        <f t="shared" si="40"/>
        <v>0</v>
      </c>
      <c r="F90" s="4">
        <f t="shared" si="40"/>
        <v>0</v>
      </c>
      <c r="G90" s="4">
        <f t="shared" si="40"/>
        <v>0</v>
      </c>
      <c r="H90" s="4">
        <f t="shared" si="40"/>
        <v>0</v>
      </c>
      <c r="I90" s="4">
        <f t="shared" si="40"/>
        <v>0</v>
      </c>
      <c r="J90" s="4">
        <f t="shared" si="40"/>
        <v>0</v>
      </c>
      <c r="K90" s="4">
        <f t="shared" si="40"/>
        <v>0</v>
      </c>
      <c r="L90" s="5">
        <v>0</v>
      </c>
      <c r="M90" s="5">
        <v>0</v>
      </c>
      <c r="N90" s="5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f t="shared" si="35"/>
        <v>0</v>
      </c>
    </row>
    <row r="91" spans="1:22" x14ac:dyDescent="0.25">
      <c r="A91" s="7">
        <v>88</v>
      </c>
      <c r="B91" s="4">
        <f t="shared" si="0"/>
        <v>0</v>
      </c>
      <c r="C91" s="4">
        <f t="shared" ref="C91:K91" si="41">C41</f>
        <v>0</v>
      </c>
      <c r="D91" s="4">
        <f t="shared" si="41"/>
        <v>0</v>
      </c>
      <c r="E91" s="4">
        <f t="shared" si="41"/>
        <v>0</v>
      </c>
      <c r="F91" s="4">
        <f t="shared" si="41"/>
        <v>0</v>
      </c>
      <c r="G91" s="4">
        <f t="shared" si="41"/>
        <v>0</v>
      </c>
      <c r="H91" s="4">
        <f t="shared" si="41"/>
        <v>0</v>
      </c>
      <c r="I91" s="4">
        <f t="shared" si="41"/>
        <v>0</v>
      </c>
      <c r="J91" s="4">
        <f t="shared" si="41"/>
        <v>0</v>
      </c>
      <c r="K91" s="4">
        <f t="shared" si="41"/>
        <v>0</v>
      </c>
      <c r="L91" s="5">
        <v>0</v>
      </c>
      <c r="M91" s="5">
        <v>0</v>
      </c>
      <c r="N91" s="5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f t="shared" si="35"/>
        <v>0</v>
      </c>
    </row>
    <row r="92" spans="1:22" x14ac:dyDescent="0.25">
      <c r="A92" s="7">
        <v>89</v>
      </c>
      <c r="B92" s="4">
        <f t="shared" si="0"/>
        <v>0</v>
      </c>
      <c r="C92" s="4">
        <f t="shared" ref="C92:K92" si="42">C42</f>
        <v>0</v>
      </c>
      <c r="D92" s="4">
        <f t="shared" si="42"/>
        <v>0</v>
      </c>
      <c r="E92" s="4">
        <f t="shared" si="42"/>
        <v>0</v>
      </c>
      <c r="F92" s="4">
        <f t="shared" si="42"/>
        <v>0</v>
      </c>
      <c r="G92" s="4">
        <f t="shared" si="42"/>
        <v>0</v>
      </c>
      <c r="H92" s="4">
        <f t="shared" si="42"/>
        <v>0</v>
      </c>
      <c r="I92" s="4">
        <f t="shared" si="42"/>
        <v>0</v>
      </c>
      <c r="J92" s="4">
        <f t="shared" si="42"/>
        <v>0</v>
      </c>
      <c r="K92" s="4">
        <f t="shared" si="42"/>
        <v>0</v>
      </c>
      <c r="L92" s="5">
        <v>0</v>
      </c>
      <c r="M92" s="5">
        <v>0</v>
      </c>
      <c r="N92" s="5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f t="shared" si="35"/>
        <v>0</v>
      </c>
    </row>
    <row r="93" spans="1:22" x14ac:dyDescent="0.25">
      <c r="A93" s="7">
        <v>90</v>
      </c>
      <c r="B93" s="4">
        <f t="shared" si="0"/>
        <v>0</v>
      </c>
      <c r="C93" s="4">
        <f t="shared" ref="C93:K93" si="43">C43</f>
        <v>114400.65000000001</v>
      </c>
      <c r="D93" s="4">
        <f t="shared" si="43"/>
        <v>0</v>
      </c>
      <c r="E93" s="4">
        <f t="shared" si="43"/>
        <v>129694.5</v>
      </c>
      <c r="F93" s="4">
        <f t="shared" si="43"/>
        <v>138347.30000000002</v>
      </c>
      <c r="G93" s="4">
        <f t="shared" si="43"/>
        <v>147748.25</v>
      </c>
      <c r="H93" s="4">
        <f t="shared" si="43"/>
        <v>0</v>
      </c>
      <c r="I93" s="4">
        <f t="shared" si="43"/>
        <v>0</v>
      </c>
      <c r="J93" s="4">
        <f t="shared" si="43"/>
        <v>0</v>
      </c>
      <c r="K93" s="4">
        <f t="shared" si="43"/>
        <v>0</v>
      </c>
      <c r="L93" s="5">
        <v>0</v>
      </c>
      <c r="M93" s="5">
        <v>0</v>
      </c>
      <c r="N93" s="5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f t="shared" si="35"/>
        <v>0</v>
      </c>
    </row>
    <row r="94" spans="1:22" x14ac:dyDescent="0.25">
      <c r="A94" s="7">
        <v>91</v>
      </c>
      <c r="B94" s="4">
        <f t="shared" si="0"/>
        <v>0</v>
      </c>
      <c r="C94" s="4">
        <f t="shared" ref="C94:K94" si="44">C44</f>
        <v>115313.25</v>
      </c>
      <c r="D94" s="4">
        <f t="shared" si="44"/>
        <v>0</v>
      </c>
      <c r="E94" s="4">
        <f t="shared" si="44"/>
        <v>130668.85</v>
      </c>
      <c r="F94" s="4">
        <f t="shared" si="44"/>
        <v>138617.05000000002</v>
      </c>
      <c r="G94" s="4">
        <f t="shared" si="44"/>
        <v>0</v>
      </c>
      <c r="H94" s="4">
        <f t="shared" si="44"/>
        <v>0</v>
      </c>
      <c r="I94" s="4">
        <f t="shared" si="44"/>
        <v>0</v>
      </c>
      <c r="J94" s="4">
        <f t="shared" si="44"/>
        <v>0</v>
      </c>
      <c r="K94" s="4">
        <f t="shared" si="44"/>
        <v>0</v>
      </c>
      <c r="L94" s="5">
        <v>0</v>
      </c>
      <c r="M94" s="5">
        <v>0</v>
      </c>
      <c r="N94" s="5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f t="shared" si="35"/>
        <v>0</v>
      </c>
    </row>
    <row r="95" spans="1:22" x14ac:dyDescent="0.25">
      <c r="A95" s="7">
        <v>92</v>
      </c>
      <c r="B95" s="4">
        <f t="shared" si="0"/>
        <v>0</v>
      </c>
      <c r="C95" s="4">
        <f t="shared" ref="C95:K95" si="45">C45</f>
        <v>116403.95</v>
      </c>
      <c r="D95" s="4">
        <f t="shared" si="45"/>
        <v>0</v>
      </c>
      <c r="E95" s="4">
        <f t="shared" si="45"/>
        <v>132232.75</v>
      </c>
      <c r="F95" s="4">
        <f t="shared" si="45"/>
        <v>140138.70000000001</v>
      </c>
      <c r="G95" s="4">
        <f t="shared" si="45"/>
        <v>0</v>
      </c>
      <c r="H95" s="4">
        <f t="shared" si="45"/>
        <v>0</v>
      </c>
      <c r="I95" s="4">
        <f t="shared" si="45"/>
        <v>0</v>
      </c>
      <c r="J95" s="4">
        <f t="shared" si="45"/>
        <v>0</v>
      </c>
      <c r="K95" s="4">
        <f t="shared" si="45"/>
        <v>0</v>
      </c>
      <c r="L95" s="5">
        <v>0</v>
      </c>
      <c r="M95" s="5">
        <v>0</v>
      </c>
      <c r="N95" s="5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f t="shared" si="35"/>
        <v>0</v>
      </c>
    </row>
    <row r="96" spans="1:22" x14ac:dyDescent="0.25">
      <c r="A96" s="7">
        <v>93</v>
      </c>
      <c r="B96" s="4">
        <f t="shared" si="0"/>
        <v>0</v>
      </c>
      <c r="C96" s="4">
        <f t="shared" ref="C96:K96" si="46">C46</f>
        <v>117496.6</v>
      </c>
      <c r="D96" s="4">
        <f t="shared" si="46"/>
        <v>0</v>
      </c>
      <c r="E96" s="4">
        <f t="shared" si="46"/>
        <v>133797.30000000002</v>
      </c>
      <c r="F96" s="4">
        <f t="shared" si="46"/>
        <v>141661</v>
      </c>
      <c r="G96" s="4">
        <f t="shared" si="46"/>
        <v>0</v>
      </c>
      <c r="H96" s="4">
        <f t="shared" si="46"/>
        <v>0</v>
      </c>
      <c r="I96" s="4">
        <f t="shared" si="46"/>
        <v>0</v>
      </c>
      <c r="J96" s="4">
        <f t="shared" si="46"/>
        <v>0</v>
      </c>
      <c r="K96" s="4">
        <f t="shared" si="46"/>
        <v>0</v>
      </c>
      <c r="L96" s="5">
        <v>0</v>
      </c>
      <c r="M96" s="5">
        <v>0</v>
      </c>
      <c r="N96" s="5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f t="shared" si="35"/>
        <v>0</v>
      </c>
    </row>
    <row r="97" spans="1:22" x14ac:dyDescent="0.25">
      <c r="A97" s="7">
        <v>94</v>
      </c>
      <c r="B97" s="4">
        <f t="shared" si="0"/>
        <v>0</v>
      </c>
      <c r="C97" s="4">
        <f t="shared" ref="C97:K97" si="47">C47</f>
        <v>119680.6</v>
      </c>
      <c r="D97" s="4">
        <f t="shared" si="47"/>
        <v>0</v>
      </c>
      <c r="E97" s="4">
        <f t="shared" si="47"/>
        <v>134793.1</v>
      </c>
      <c r="F97" s="4">
        <f t="shared" si="47"/>
        <v>143183.30000000002</v>
      </c>
      <c r="G97" s="4">
        <f t="shared" si="47"/>
        <v>0</v>
      </c>
      <c r="H97" s="4">
        <f t="shared" si="47"/>
        <v>0</v>
      </c>
      <c r="I97" s="4">
        <f t="shared" si="47"/>
        <v>0</v>
      </c>
      <c r="J97" s="4">
        <f t="shared" si="47"/>
        <v>0</v>
      </c>
      <c r="K97" s="4">
        <f t="shared" si="47"/>
        <v>0</v>
      </c>
      <c r="L97" s="5">
        <v>0</v>
      </c>
      <c r="M97" s="5">
        <v>0</v>
      </c>
      <c r="N97" s="5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f t="shared" si="35"/>
        <v>0</v>
      </c>
    </row>
    <row r="98" spans="1:22" x14ac:dyDescent="0.25">
      <c r="A98" s="7">
        <v>95</v>
      </c>
      <c r="B98" s="4">
        <f t="shared" si="0"/>
        <v>0</v>
      </c>
      <c r="C98" s="4">
        <f t="shared" ref="C98:K98" si="48">C48</f>
        <v>0</v>
      </c>
      <c r="D98" s="4">
        <f t="shared" si="48"/>
        <v>0</v>
      </c>
      <c r="E98" s="4">
        <f t="shared" si="48"/>
        <v>135361.20000000001</v>
      </c>
      <c r="F98" s="4">
        <f t="shared" si="48"/>
        <v>144095.90000000002</v>
      </c>
      <c r="G98" s="4">
        <f t="shared" si="48"/>
        <v>0</v>
      </c>
      <c r="H98" s="4">
        <f t="shared" si="48"/>
        <v>0</v>
      </c>
      <c r="I98" s="4">
        <f t="shared" si="48"/>
        <v>0</v>
      </c>
      <c r="J98" s="4">
        <f t="shared" si="48"/>
        <v>0</v>
      </c>
      <c r="K98" s="4">
        <f t="shared" si="48"/>
        <v>0</v>
      </c>
      <c r="L98" s="5">
        <v>0</v>
      </c>
      <c r="M98" s="5">
        <v>0</v>
      </c>
      <c r="N98" s="5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f t="shared" si="35"/>
        <v>0</v>
      </c>
    </row>
    <row r="99" spans="1:22" x14ac:dyDescent="0.25">
      <c r="A99" s="7">
        <v>96</v>
      </c>
      <c r="B99" s="4">
        <f t="shared" si="0"/>
        <v>0</v>
      </c>
      <c r="C99" s="4">
        <f t="shared" ref="C99:K99" si="49">C49</f>
        <v>0</v>
      </c>
      <c r="D99" s="4">
        <f t="shared" si="49"/>
        <v>0</v>
      </c>
      <c r="E99" s="4">
        <f t="shared" si="49"/>
        <v>136925.75</v>
      </c>
      <c r="F99" s="4">
        <f t="shared" si="49"/>
        <v>144704.30000000002</v>
      </c>
      <c r="G99" s="4">
        <f t="shared" si="49"/>
        <v>0</v>
      </c>
      <c r="H99" s="4">
        <f t="shared" si="49"/>
        <v>0</v>
      </c>
      <c r="I99" s="4">
        <f t="shared" si="49"/>
        <v>0</v>
      </c>
      <c r="J99" s="4">
        <f t="shared" si="49"/>
        <v>0</v>
      </c>
      <c r="K99" s="4">
        <f t="shared" si="49"/>
        <v>0</v>
      </c>
      <c r="L99" s="5">
        <v>0</v>
      </c>
      <c r="M99" s="5">
        <v>0</v>
      </c>
      <c r="N99" s="5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f t="shared" si="35"/>
        <v>0</v>
      </c>
    </row>
    <row r="100" spans="1:22" x14ac:dyDescent="0.25">
      <c r="A100" s="7">
        <v>97</v>
      </c>
      <c r="B100" s="4">
        <f t="shared" si="0"/>
        <v>0</v>
      </c>
      <c r="C100" s="4">
        <f t="shared" ref="C100:K100" si="50">C50</f>
        <v>0</v>
      </c>
      <c r="D100" s="4">
        <f t="shared" si="50"/>
        <v>0</v>
      </c>
      <c r="E100" s="4">
        <f t="shared" si="50"/>
        <v>138347.30000000002</v>
      </c>
      <c r="F100" s="4">
        <f t="shared" si="50"/>
        <v>146226.6</v>
      </c>
      <c r="G100" s="4">
        <f t="shared" si="50"/>
        <v>0</v>
      </c>
      <c r="H100" s="4">
        <f t="shared" si="50"/>
        <v>0</v>
      </c>
      <c r="I100" s="4">
        <f t="shared" si="50"/>
        <v>0</v>
      </c>
      <c r="J100" s="4">
        <f t="shared" si="50"/>
        <v>0</v>
      </c>
      <c r="K100" s="4">
        <f t="shared" si="50"/>
        <v>0</v>
      </c>
      <c r="L100" s="5">
        <v>0</v>
      </c>
      <c r="M100" s="5">
        <v>0</v>
      </c>
      <c r="N100" s="5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f t="shared" si="35"/>
        <v>0</v>
      </c>
    </row>
    <row r="101" spans="1:22" x14ac:dyDescent="0.25">
      <c r="A101" s="7">
        <v>98</v>
      </c>
      <c r="B101" s="4">
        <f t="shared" ref="B101:K101" si="51">B51</f>
        <v>0</v>
      </c>
      <c r="C101" s="4">
        <f t="shared" si="51"/>
        <v>0</v>
      </c>
      <c r="D101" s="4">
        <f t="shared" si="51"/>
        <v>0</v>
      </c>
      <c r="E101" s="4">
        <f t="shared" si="51"/>
        <v>0</v>
      </c>
      <c r="F101" s="4">
        <f t="shared" si="51"/>
        <v>147748.25</v>
      </c>
      <c r="G101" s="4">
        <f t="shared" si="51"/>
        <v>0</v>
      </c>
      <c r="H101" s="4">
        <f t="shared" si="51"/>
        <v>0</v>
      </c>
      <c r="I101" s="4">
        <f t="shared" si="51"/>
        <v>0</v>
      </c>
      <c r="J101" s="4">
        <f t="shared" si="51"/>
        <v>0</v>
      </c>
      <c r="K101" s="4">
        <f t="shared" si="51"/>
        <v>0</v>
      </c>
      <c r="L101" s="5">
        <v>0</v>
      </c>
      <c r="M101" s="5">
        <v>0</v>
      </c>
      <c r="N101" s="5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f t="shared" si="35"/>
        <v>0</v>
      </c>
    </row>
    <row r="102" spans="1:22" x14ac:dyDescent="0.25">
      <c r="A102" s="7">
        <v>99</v>
      </c>
      <c r="B102" s="4">
        <f t="shared" ref="B102:K102" si="52">B52</f>
        <v>0</v>
      </c>
      <c r="C102" s="4">
        <f t="shared" si="52"/>
        <v>0</v>
      </c>
      <c r="D102" s="4">
        <f t="shared" si="52"/>
        <v>0</v>
      </c>
      <c r="E102" s="4">
        <f t="shared" si="52"/>
        <v>0</v>
      </c>
      <c r="F102" s="4">
        <f t="shared" si="52"/>
        <v>0</v>
      </c>
      <c r="G102" s="4">
        <f t="shared" si="52"/>
        <v>0</v>
      </c>
      <c r="H102" s="4">
        <f t="shared" si="52"/>
        <v>0</v>
      </c>
      <c r="I102" s="4">
        <f t="shared" si="52"/>
        <v>0</v>
      </c>
      <c r="J102" s="4">
        <f t="shared" si="52"/>
        <v>0</v>
      </c>
      <c r="K102" s="4">
        <f t="shared" si="52"/>
        <v>0</v>
      </c>
      <c r="L102" s="5">
        <v>0</v>
      </c>
      <c r="M102" s="5">
        <v>0</v>
      </c>
      <c r="N102" s="5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f t="shared" si="35"/>
        <v>0</v>
      </c>
    </row>
  </sheetData>
  <sheetProtection sheet="1" objects="1" scenarios="1"/>
  <phoneticPr fontId="0" type="noConversion"/>
  <pageMargins left="0.39" right="0.28999999999999998" top="0.32" bottom="0.33" header="0.17" footer="0.16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B3" sqref="B3"/>
    </sheetView>
  </sheetViews>
  <sheetFormatPr baseColWidth="10" defaultRowHeight="13.2" x14ac:dyDescent="0.25"/>
  <cols>
    <col min="1" max="1" width="4" bestFit="1" customWidth="1"/>
    <col min="2" max="2" width="5" bestFit="1" customWidth="1"/>
    <col min="3" max="3" width="7.21875" style="46" bestFit="1" customWidth="1"/>
    <col min="4" max="4" width="6.33203125" bestFit="1" customWidth="1"/>
    <col min="5" max="5" width="7" customWidth="1"/>
    <col min="6" max="6" width="6.33203125" customWidth="1"/>
    <col min="7" max="7" width="9.6640625" style="83" customWidth="1"/>
    <col min="8" max="9" width="6.33203125" bestFit="1" customWidth="1"/>
    <col min="10" max="10" width="8.6640625" bestFit="1" customWidth="1"/>
  </cols>
  <sheetData>
    <row r="1" spans="1:13" x14ac:dyDescent="0.25">
      <c r="A1" s="24" t="s">
        <v>27</v>
      </c>
      <c r="B1" s="24" t="s">
        <v>28</v>
      </c>
      <c r="C1" s="247" t="s">
        <v>65</v>
      </c>
      <c r="D1" s="247"/>
      <c r="E1" s="247"/>
      <c r="F1" s="247"/>
      <c r="G1" s="247" t="s">
        <v>38</v>
      </c>
      <c r="H1" s="247"/>
      <c r="I1" s="247"/>
      <c r="J1" s="247"/>
      <c r="K1" s="94" t="s">
        <v>78</v>
      </c>
      <c r="L1" s="79"/>
      <c r="M1" s="79"/>
    </row>
    <row r="2" spans="1:13" x14ac:dyDescent="0.25">
      <c r="A2" s="27"/>
      <c r="B2" s="31">
        <v>2024</v>
      </c>
      <c r="C2" s="91" t="s">
        <v>29</v>
      </c>
      <c r="D2" t="s">
        <v>30</v>
      </c>
      <c r="E2" t="s">
        <v>63</v>
      </c>
      <c r="F2" t="s">
        <v>64</v>
      </c>
      <c r="G2" s="84" t="s">
        <v>29</v>
      </c>
      <c r="H2" s="83" t="s">
        <v>30</v>
      </c>
      <c r="I2" t="s">
        <v>63</v>
      </c>
      <c r="J2" t="s">
        <v>64</v>
      </c>
      <c r="K2" s="74">
        <v>22050</v>
      </c>
      <c r="L2" s="74"/>
      <c r="M2" s="74"/>
    </row>
    <row r="4" spans="1:13" x14ac:dyDescent="0.25">
      <c r="A4" s="29">
        <f>$B$2-B4-1900</f>
        <v>54</v>
      </c>
      <c r="B4" s="29">
        <v>70</v>
      </c>
      <c r="C4" s="81">
        <v>7.9200000000000007E-2</v>
      </c>
      <c r="D4" s="95">
        <f>0%</f>
        <v>0</v>
      </c>
      <c r="E4" s="95">
        <v>1.2999999999999999E-3</v>
      </c>
      <c r="F4" s="82">
        <v>0</v>
      </c>
      <c r="G4" s="81">
        <v>0.1008</v>
      </c>
      <c r="H4" s="95">
        <v>0</v>
      </c>
      <c r="I4" s="95">
        <f>0%+0.17%+0%</f>
        <v>1.7000000000000001E-3</v>
      </c>
      <c r="J4" s="46">
        <v>0</v>
      </c>
    </row>
    <row r="5" spans="1:13" x14ac:dyDescent="0.25">
      <c r="A5" s="29">
        <f t="shared" ref="A5:A52" si="0">IF(A4+1&gt;99,A4+1-100,A4+1)</f>
        <v>55</v>
      </c>
      <c r="B5" s="29">
        <f>B4-1</f>
        <v>69</v>
      </c>
      <c r="C5" s="81">
        <f t="shared" ref="C5:F8" si="1">C4</f>
        <v>7.9200000000000007E-2</v>
      </c>
      <c r="D5" s="95">
        <f t="shared" si="1"/>
        <v>0</v>
      </c>
      <c r="E5" s="95">
        <f t="shared" si="1"/>
        <v>1.2999999999999999E-3</v>
      </c>
      <c r="F5" s="82">
        <f t="shared" si="1"/>
        <v>0</v>
      </c>
      <c r="G5" s="81">
        <f t="shared" ref="G5:H8" si="2">G4</f>
        <v>0.1008</v>
      </c>
      <c r="H5" s="95">
        <f t="shared" si="2"/>
        <v>0</v>
      </c>
      <c r="I5" s="95">
        <f t="shared" ref="I5:J8" si="3">I4</f>
        <v>1.7000000000000001E-3</v>
      </c>
      <c r="J5" s="46">
        <f t="shared" si="3"/>
        <v>0</v>
      </c>
    </row>
    <row r="6" spans="1:13" x14ac:dyDescent="0.25">
      <c r="A6" s="29">
        <f t="shared" si="0"/>
        <v>56</v>
      </c>
      <c r="B6" s="29">
        <f t="shared" ref="B6:B55" si="4">B5-1</f>
        <v>68</v>
      </c>
      <c r="C6" s="81">
        <f t="shared" si="1"/>
        <v>7.9200000000000007E-2</v>
      </c>
      <c r="D6" s="95">
        <f t="shared" si="1"/>
        <v>0</v>
      </c>
      <c r="E6" s="95">
        <f t="shared" si="1"/>
        <v>1.2999999999999999E-3</v>
      </c>
      <c r="F6" s="82">
        <f t="shared" si="1"/>
        <v>0</v>
      </c>
      <c r="G6" s="81">
        <f t="shared" si="2"/>
        <v>0.1008</v>
      </c>
      <c r="H6" s="95">
        <f t="shared" si="2"/>
        <v>0</v>
      </c>
      <c r="I6" s="95">
        <f t="shared" si="3"/>
        <v>1.7000000000000001E-3</v>
      </c>
      <c r="J6" s="46">
        <f t="shared" si="3"/>
        <v>0</v>
      </c>
    </row>
    <row r="7" spans="1:13" x14ac:dyDescent="0.25">
      <c r="A7" s="29">
        <f t="shared" si="0"/>
        <v>57</v>
      </c>
      <c r="B7" s="29">
        <f t="shared" si="4"/>
        <v>67</v>
      </c>
      <c r="C7" s="81">
        <f t="shared" si="1"/>
        <v>7.9200000000000007E-2</v>
      </c>
      <c r="D7" s="95">
        <f t="shared" si="1"/>
        <v>0</v>
      </c>
      <c r="E7" s="95">
        <f t="shared" si="1"/>
        <v>1.2999999999999999E-3</v>
      </c>
      <c r="F7" s="82">
        <f t="shared" si="1"/>
        <v>0</v>
      </c>
      <c r="G7" s="81">
        <f t="shared" si="2"/>
        <v>0.1008</v>
      </c>
      <c r="H7" s="95">
        <f t="shared" si="2"/>
        <v>0</v>
      </c>
      <c r="I7" s="95">
        <f t="shared" si="3"/>
        <v>1.7000000000000001E-3</v>
      </c>
      <c r="J7" s="46">
        <f t="shared" si="3"/>
        <v>0</v>
      </c>
    </row>
    <row r="8" spans="1:13" x14ac:dyDescent="0.25">
      <c r="A8" s="29">
        <f t="shared" si="0"/>
        <v>58</v>
      </c>
      <c r="B8" s="29">
        <f t="shared" si="4"/>
        <v>66</v>
      </c>
      <c r="C8" s="81">
        <f t="shared" si="1"/>
        <v>7.9200000000000007E-2</v>
      </c>
      <c r="D8" s="95">
        <f t="shared" si="1"/>
        <v>0</v>
      </c>
      <c r="E8" s="95">
        <f t="shared" si="1"/>
        <v>1.2999999999999999E-3</v>
      </c>
      <c r="F8" s="82">
        <f t="shared" si="1"/>
        <v>0</v>
      </c>
      <c r="G8" s="81">
        <f t="shared" si="2"/>
        <v>0.1008</v>
      </c>
      <c r="H8" s="95">
        <f t="shared" si="2"/>
        <v>0</v>
      </c>
      <c r="I8" s="95">
        <f t="shared" si="3"/>
        <v>1.7000000000000001E-3</v>
      </c>
      <c r="J8" s="46">
        <f t="shared" si="3"/>
        <v>0</v>
      </c>
    </row>
    <row r="9" spans="1:13" x14ac:dyDescent="0.25">
      <c r="A9" s="29">
        <f t="shared" si="0"/>
        <v>59</v>
      </c>
      <c r="B9" s="29">
        <f t="shared" si="4"/>
        <v>65</v>
      </c>
      <c r="C9" s="81">
        <v>0.10340000000000001</v>
      </c>
      <c r="D9" s="95">
        <v>8.9999999999999993E-3</v>
      </c>
      <c r="E9" s="95">
        <v>1.2999999999999999E-3</v>
      </c>
      <c r="F9" s="82">
        <v>0</v>
      </c>
      <c r="G9" s="81">
        <v>0.13159999999999999</v>
      </c>
      <c r="H9" s="95">
        <v>1.15E-2</v>
      </c>
      <c r="I9" s="95">
        <v>1.6999999999999999E-3</v>
      </c>
      <c r="J9" s="46">
        <v>0</v>
      </c>
    </row>
    <row r="10" spans="1:13" x14ac:dyDescent="0.25">
      <c r="A10" s="29">
        <f t="shared" si="0"/>
        <v>60</v>
      </c>
      <c r="B10" s="29">
        <f t="shared" si="4"/>
        <v>64</v>
      </c>
      <c r="C10" s="81">
        <f t="shared" ref="C10:C19" si="5">C9</f>
        <v>0.10340000000000001</v>
      </c>
      <c r="D10" s="95">
        <f t="shared" ref="D10:D19" si="6">D9</f>
        <v>8.9999999999999993E-3</v>
      </c>
      <c r="E10" s="95">
        <f t="shared" ref="E10:E19" si="7">E9</f>
        <v>1.2999999999999999E-3</v>
      </c>
      <c r="F10" s="82">
        <f t="shared" ref="F10:I52" si="8">F9</f>
        <v>0</v>
      </c>
      <c r="G10" s="81">
        <f t="shared" si="8"/>
        <v>0.13159999999999999</v>
      </c>
      <c r="H10" s="95">
        <f t="shared" si="8"/>
        <v>1.15E-2</v>
      </c>
      <c r="I10" s="95">
        <f t="shared" si="8"/>
        <v>1.6999999999999999E-3</v>
      </c>
      <c r="J10" s="46">
        <f t="shared" ref="J10:J52" si="9">J9</f>
        <v>0</v>
      </c>
    </row>
    <row r="11" spans="1:13" x14ac:dyDescent="0.25">
      <c r="A11" s="29">
        <f t="shared" si="0"/>
        <v>61</v>
      </c>
      <c r="B11" s="29">
        <f t="shared" si="4"/>
        <v>63</v>
      </c>
      <c r="C11" s="81">
        <f t="shared" si="5"/>
        <v>0.10340000000000001</v>
      </c>
      <c r="D11" s="95">
        <f t="shared" si="6"/>
        <v>8.9999999999999993E-3</v>
      </c>
      <c r="E11" s="95">
        <f t="shared" si="7"/>
        <v>1.2999999999999999E-3</v>
      </c>
      <c r="F11" s="82">
        <f t="shared" si="8"/>
        <v>0</v>
      </c>
      <c r="G11" s="81">
        <f t="shared" si="8"/>
        <v>0.13159999999999999</v>
      </c>
      <c r="H11" s="95">
        <f t="shared" si="8"/>
        <v>1.15E-2</v>
      </c>
      <c r="I11" s="95">
        <f t="shared" si="8"/>
        <v>1.6999999999999999E-3</v>
      </c>
      <c r="J11" s="46">
        <f t="shared" si="9"/>
        <v>0</v>
      </c>
    </row>
    <row r="12" spans="1:13" x14ac:dyDescent="0.25">
      <c r="A12" s="29">
        <f t="shared" si="0"/>
        <v>62</v>
      </c>
      <c r="B12" s="29">
        <f t="shared" si="4"/>
        <v>62</v>
      </c>
      <c r="C12" s="81">
        <f t="shared" si="5"/>
        <v>0.10340000000000001</v>
      </c>
      <c r="D12" s="95">
        <f t="shared" si="6"/>
        <v>8.9999999999999993E-3</v>
      </c>
      <c r="E12" s="95">
        <f t="shared" si="7"/>
        <v>1.2999999999999999E-3</v>
      </c>
      <c r="F12" s="82">
        <f t="shared" si="8"/>
        <v>0</v>
      </c>
      <c r="G12" s="81">
        <f t="shared" si="8"/>
        <v>0.13159999999999999</v>
      </c>
      <c r="H12" s="95">
        <f t="shared" si="8"/>
        <v>1.15E-2</v>
      </c>
      <c r="I12" s="95">
        <f t="shared" si="8"/>
        <v>1.6999999999999999E-3</v>
      </c>
      <c r="J12" s="46">
        <f t="shared" si="9"/>
        <v>0</v>
      </c>
    </row>
    <row r="13" spans="1:13" x14ac:dyDescent="0.25">
      <c r="A13" s="29">
        <f t="shared" si="0"/>
        <v>63</v>
      </c>
      <c r="B13" s="29">
        <f t="shared" si="4"/>
        <v>61</v>
      </c>
      <c r="C13" s="81">
        <f t="shared" si="5"/>
        <v>0.10340000000000001</v>
      </c>
      <c r="D13" s="95">
        <f t="shared" si="6"/>
        <v>8.9999999999999993E-3</v>
      </c>
      <c r="E13" s="95">
        <f t="shared" si="7"/>
        <v>1.2999999999999999E-3</v>
      </c>
      <c r="F13" s="82">
        <f t="shared" si="8"/>
        <v>0</v>
      </c>
      <c r="G13" s="81">
        <f t="shared" si="8"/>
        <v>0.13159999999999999</v>
      </c>
      <c r="H13" s="95">
        <f t="shared" si="8"/>
        <v>1.15E-2</v>
      </c>
      <c r="I13" s="95">
        <f t="shared" si="8"/>
        <v>1.6999999999999999E-3</v>
      </c>
      <c r="J13" s="46">
        <f t="shared" si="9"/>
        <v>0</v>
      </c>
    </row>
    <row r="14" spans="1:13" x14ac:dyDescent="0.25">
      <c r="A14" s="29">
        <f t="shared" si="0"/>
        <v>64</v>
      </c>
      <c r="B14" s="29">
        <f t="shared" si="4"/>
        <v>60</v>
      </c>
      <c r="C14" s="81">
        <f t="shared" si="5"/>
        <v>0.10340000000000001</v>
      </c>
      <c r="D14" s="95">
        <f t="shared" si="6"/>
        <v>8.9999999999999993E-3</v>
      </c>
      <c r="E14" s="95">
        <f t="shared" si="7"/>
        <v>1.2999999999999999E-3</v>
      </c>
      <c r="F14" s="82">
        <f t="shared" si="8"/>
        <v>0</v>
      </c>
      <c r="G14" s="81">
        <f t="shared" si="8"/>
        <v>0.13159999999999999</v>
      </c>
      <c r="H14" s="95">
        <f t="shared" si="8"/>
        <v>1.15E-2</v>
      </c>
      <c r="I14" s="95">
        <f t="shared" si="8"/>
        <v>1.6999999999999999E-3</v>
      </c>
      <c r="J14" s="46">
        <f t="shared" si="9"/>
        <v>0</v>
      </c>
    </row>
    <row r="15" spans="1:13" x14ac:dyDescent="0.25">
      <c r="A15" s="29">
        <f t="shared" si="0"/>
        <v>65</v>
      </c>
      <c r="B15" s="29">
        <f t="shared" si="4"/>
        <v>59</v>
      </c>
      <c r="C15" s="81">
        <f t="shared" si="5"/>
        <v>0.10340000000000001</v>
      </c>
      <c r="D15" s="95">
        <f t="shared" si="6"/>
        <v>8.9999999999999993E-3</v>
      </c>
      <c r="E15" s="95">
        <f t="shared" si="7"/>
        <v>1.2999999999999999E-3</v>
      </c>
      <c r="F15" s="82">
        <f t="shared" si="8"/>
        <v>0</v>
      </c>
      <c r="G15" s="81">
        <f t="shared" si="8"/>
        <v>0.13159999999999999</v>
      </c>
      <c r="H15" s="95">
        <f t="shared" si="8"/>
        <v>1.15E-2</v>
      </c>
      <c r="I15" s="95">
        <f t="shared" si="8"/>
        <v>1.6999999999999999E-3</v>
      </c>
      <c r="J15" s="46">
        <f t="shared" si="9"/>
        <v>0</v>
      </c>
    </row>
    <row r="16" spans="1:13" x14ac:dyDescent="0.25">
      <c r="A16" s="29">
        <f t="shared" si="0"/>
        <v>66</v>
      </c>
      <c r="B16" s="29">
        <f t="shared" si="4"/>
        <v>58</v>
      </c>
      <c r="C16" s="81">
        <f t="shared" si="5"/>
        <v>0.10340000000000001</v>
      </c>
      <c r="D16" s="95">
        <f t="shared" si="6"/>
        <v>8.9999999999999993E-3</v>
      </c>
      <c r="E16" s="95">
        <f t="shared" si="7"/>
        <v>1.2999999999999999E-3</v>
      </c>
      <c r="F16" s="82">
        <f t="shared" si="8"/>
        <v>0</v>
      </c>
      <c r="G16" s="81">
        <f t="shared" si="8"/>
        <v>0.13159999999999999</v>
      </c>
      <c r="H16" s="95">
        <f t="shared" si="8"/>
        <v>1.15E-2</v>
      </c>
      <c r="I16" s="95">
        <f t="shared" si="8"/>
        <v>1.6999999999999999E-3</v>
      </c>
      <c r="J16" s="46">
        <f t="shared" si="9"/>
        <v>0</v>
      </c>
    </row>
    <row r="17" spans="1:10" x14ac:dyDescent="0.25">
      <c r="A17" s="29">
        <f t="shared" si="0"/>
        <v>67</v>
      </c>
      <c r="B17" s="29">
        <f t="shared" si="4"/>
        <v>57</v>
      </c>
      <c r="C17" s="81">
        <f t="shared" si="5"/>
        <v>0.10340000000000001</v>
      </c>
      <c r="D17" s="95">
        <f t="shared" si="6"/>
        <v>8.9999999999999993E-3</v>
      </c>
      <c r="E17" s="95">
        <f t="shared" si="7"/>
        <v>1.2999999999999999E-3</v>
      </c>
      <c r="F17" s="82">
        <f t="shared" si="8"/>
        <v>0</v>
      </c>
      <c r="G17" s="81">
        <f t="shared" si="8"/>
        <v>0.13159999999999999</v>
      </c>
      <c r="H17" s="95">
        <f t="shared" si="8"/>
        <v>1.15E-2</v>
      </c>
      <c r="I17" s="95">
        <f t="shared" si="8"/>
        <v>1.6999999999999999E-3</v>
      </c>
      <c r="J17" s="46">
        <f t="shared" si="9"/>
        <v>0</v>
      </c>
    </row>
    <row r="18" spans="1:10" x14ac:dyDescent="0.25">
      <c r="A18" s="29">
        <f t="shared" si="0"/>
        <v>68</v>
      </c>
      <c r="B18" s="29">
        <f t="shared" si="4"/>
        <v>56</v>
      </c>
      <c r="C18" s="81">
        <f t="shared" si="5"/>
        <v>0.10340000000000001</v>
      </c>
      <c r="D18" s="95">
        <f t="shared" si="6"/>
        <v>8.9999999999999993E-3</v>
      </c>
      <c r="E18" s="95">
        <f t="shared" si="7"/>
        <v>1.2999999999999999E-3</v>
      </c>
      <c r="F18" s="82">
        <f t="shared" si="8"/>
        <v>0</v>
      </c>
      <c r="G18" s="81">
        <f t="shared" si="8"/>
        <v>0.13159999999999999</v>
      </c>
      <c r="H18" s="95">
        <f t="shared" si="8"/>
        <v>1.15E-2</v>
      </c>
      <c r="I18" s="95">
        <f t="shared" si="8"/>
        <v>1.6999999999999999E-3</v>
      </c>
      <c r="J18" s="46">
        <f t="shared" si="9"/>
        <v>0</v>
      </c>
    </row>
    <row r="19" spans="1:10" x14ac:dyDescent="0.25">
      <c r="A19" s="29">
        <f t="shared" si="0"/>
        <v>69</v>
      </c>
      <c r="B19" s="29">
        <f t="shared" si="4"/>
        <v>55</v>
      </c>
      <c r="C19" s="81">
        <f t="shared" si="5"/>
        <v>0.10340000000000001</v>
      </c>
      <c r="D19" s="95">
        <f t="shared" si="6"/>
        <v>8.9999999999999993E-3</v>
      </c>
      <c r="E19" s="95">
        <f t="shared" si="7"/>
        <v>1.2999999999999999E-3</v>
      </c>
      <c r="F19" s="82">
        <f t="shared" si="8"/>
        <v>0</v>
      </c>
      <c r="G19" s="81">
        <f t="shared" si="8"/>
        <v>0.13159999999999999</v>
      </c>
      <c r="H19" s="95">
        <f t="shared" si="8"/>
        <v>1.15E-2</v>
      </c>
      <c r="I19" s="95">
        <f t="shared" si="8"/>
        <v>1.6999999999999999E-3</v>
      </c>
      <c r="J19" s="46">
        <f t="shared" si="9"/>
        <v>0</v>
      </c>
    </row>
    <row r="20" spans="1:10" x14ac:dyDescent="0.25">
      <c r="A20" s="29">
        <f t="shared" si="0"/>
        <v>70</v>
      </c>
      <c r="B20" s="29">
        <f t="shared" si="4"/>
        <v>54</v>
      </c>
      <c r="C20" s="81">
        <v>9.9000000000000005E-2</v>
      </c>
      <c r="D20" s="95">
        <f t="shared" ref="D20:D56" si="10">D19</f>
        <v>8.9999999999999993E-3</v>
      </c>
      <c r="E20" s="95">
        <f t="shared" ref="E20:E56" si="11">E19</f>
        <v>1.2999999999999999E-3</v>
      </c>
      <c r="F20" s="82">
        <f t="shared" si="8"/>
        <v>0</v>
      </c>
      <c r="G20" s="81">
        <v>0.126</v>
      </c>
      <c r="H20" s="95">
        <f t="shared" si="8"/>
        <v>1.15E-2</v>
      </c>
      <c r="I20" s="95">
        <f t="shared" si="8"/>
        <v>1.6999999999999999E-3</v>
      </c>
      <c r="J20" s="46">
        <f t="shared" si="9"/>
        <v>0</v>
      </c>
    </row>
    <row r="21" spans="1:10" x14ac:dyDescent="0.25">
      <c r="A21" s="29">
        <f t="shared" si="0"/>
        <v>71</v>
      </c>
      <c r="B21" s="29">
        <f t="shared" si="4"/>
        <v>53</v>
      </c>
      <c r="C21" s="81">
        <f t="shared" ref="C21:C29" si="12">C20</f>
        <v>9.9000000000000005E-2</v>
      </c>
      <c r="D21" s="95">
        <f t="shared" si="10"/>
        <v>8.9999999999999993E-3</v>
      </c>
      <c r="E21" s="95">
        <f t="shared" si="11"/>
        <v>1.2999999999999999E-3</v>
      </c>
      <c r="F21" s="82">
        <f t="shared" si="8"/>
        <v>0</v>
      </c>
      <c r="G21" s="81">
        <f t="shared" si="8"/>
        <v>0.126</v>
      </c>
      <c r="H21" s="95">
        <f t="shared" si="8"/>
        <v>1.15E-2</v>
      </c>
      <c r="I21" s="95">
        <f t="shared" si="8"/>
        <v>1.6999999999999999E-3</v>
      </c>
      <c r="J21" s="46">
        <f t="shared" si="9"/>
        <v>0</v>
      </c>
    </row>
    <row r="22" spans="1:10" x14ac:dyDescent="0.25">
      <c r="A22" s="29">
        <f t="shared" si="0"/>
        <v>72</v>
      </c>
      <c r="B22" s="29">
        <f t="shared" si="4"/>
        <v>52</v>
      </c>
      <c r="C22" s="81">
        <f t="shared" si="12"/>
        <v>9.9000000000000005E-2</v>
      </c>
      <c r="D22" s="95">
        <f t="shared" si="10"/>
        <v>8.9999999999999993E-3</v>
      </c>
      <c r="E22" s="95">
        <f t="shared" si="11"/>
        <v>1.2999999999999999E-3</v>
      </c>
      <c r="F22" s="82">
        <f t="shared" si="8"/>
        <v>0</v>
      </c>
      <c r="G22" s="81">
        <f t="shared" si="8"/>
        <v>0.126</v>
      </c>
      <c r="H22" s="95">
        <f t="shared" si="8"/>
        <v>1.15E-2</v>
      </c>
      <c r="I22" s="95">
        <f t="shared" si="8"/>
        <v>1.6999999999999999E-3</v>
      </c>
      <c r="J22" s="46">
        <f t="shared" si="9"/>
        <v>0</v>
      </c>
    </row>
    <row r="23" spans="1:10" x14ac:dyDescent="0.25">
      <c r="A23" s="29">
        <f t="shared" si="0"/>
        <v>73</v>
      </c>
      <c r="B23" s="29">
        <f t="shared" si="4"/>
        <v>51</v>
      </c>
      <c r="C23" s="81">
        <f t="shared" si="12"/>
        <v>9.9000000000000005E-2</v>
      </c>
      <c r="D23" s="95">
        <f t="shared" si="10"/>
        <v>8.9999999999999993E-3</v>
      </c>
      <c r="E23" s="95">
        <f t="shared" si="11"/>
        <v>1.2999999999999999E-3</v>
      </c>
      <c r="F23" s="82">
        <f t="shared" si="8"/>
        <v>0</v>
      </c>
      <c r="G23" s="81">
        <f t="shared" si="8"/>
        <v>0.126</v>
      </c>
      <c r="H23" s="95">
        <f t="shared" si="8"/>
        <v>1.15E-2</v>
      </c>
      <c r="I23" s="95">
        <f t="shared" si="8"/>
        <v>1.6999999999999999E-3</v>
      </c>
      <c r="J23" s="46">
        <f t="shared" si="9"/>
        <v>0</v>
      </c>
    </row>
    <row r="24" spans="1:10" x14ac:dyDescent="0.25">
      <c r="A24" s="29">
        <f t="shared" si="0"/>
        <v>74</v>
      </c>
      <c r="B24" s="29">
        <f t="shared" si="4"/>
        <v>50</v>
      </c>
      <c r="C24" s="81">
        <f t="shared" si="12"/>
        <v>9.9000000000000005E-2</v>
      </c>
      <c r="D24" s="95">
        <f t="shared" si="10"/>
        <v>8.9999999999999993E-3</v>
      </c>
      <c r="E24" s="95">
        <f t="shared" si="11"/>
        <v>1.2999999999999999E-3</v>
      </c>
      <c r="F24" s="82">
        <f t="shared" si="8"/>
        <v>0</v>
      </c>
      <c r="G24" s="81">
        <f t="shared" si="8"/>
        <v>0.126</v>
      </c>
      <c r="H24" s="95">
        <f t="shared" si="8"/>
        <v>1.15E-2</v>
      </c>
      <c r="I24" s="95">
        <f t="shared" si="8"/>
        <v>1.6999999999999999E-3</v>
      </c>
      <c r="J24" s="46">
        <f t="shared" si="9"/>
        <v>0</v>
      </c>
    </row>
    <row r="25" spans="1:10" x14ac:dyDescent="0.25">
      <c r="A25" s="29">
        <f t="shared" si="0"/>
        <v>75</v>
      </c>
      <c r="B25" s="29">
        <f t="shared" si="4"/>
        <v>49</v>
      </c>
      <c r="C25" s="81">
        <f t="shared" si="12"/>
        <v>9.9000000000000005E-2</v>
      </c>
      <c r="D25" s="95">
        <f t="shared" si="10"/>
        <v>8.9999999999999993E-3</v>
      </c>
      <c r="E25" s="95">
        <f t="shared" si="11"/>
        <v>1.2999999999999999E-3</v>
      </c>
      <c r="F25" s="82">
        <f t="shared" si="8"/>
        <v>0</v>
      </c>
      <c r="G25" s="81">
        <f t="shared" si="8"/>
        <v>0.126</v>
      </c>
      <c r="H25" s="95">
        <f t="shared" si="8"/>
        <v>1.15E-2</v>
      </c>
      <c r="I25" s="95">
        <f t="shared" si="8"/>
        <v>1.6999999999999999E-3</v>
      </c>
      <c r="J25" s="46">
        <f t="shared" si="9"/>
        <v>0</v>
      </c>
    </row>
    <row r="26" spans="1:10" x14ac:dyDescent="0.25">
      <c r="A26" s="29">
        <f t="shared" si="0"/>
        <v>76</v>
      </c>
      <c r="B26" s="29">
        <f t="shared" si="4"/>
        <v>48</v>
      </c>
      <c r="C26" s="81">
        <f t="shared" si="12"/>
        <v>9.9000000000000005E-2</v>
      </c>
      <c r="D26" s="95">
        <f t="shared" si="10"/>
        <v>8.9999999999999993E-3</v>
      </c>
      <c r="E26" s="95">
        <f t="shared" si="11"/>
        <v>1.2999999999999999E-3</v>
      </c>
      <c r="F26" s="82">
        <f t="shared" si="8"/>
        <v>0</v>
      </c>
      <c r="G26" s="81">
        <f t="shared" si="8"/>
        <v>0.126</v>
      </c>
      <c r="H26" s="95">
        <f t="shared" si="8"/>
        <v>1.15E-2</v>
      </c>
      <c r="I26" s="95">
        <f t="shared" si="8"/>
        <v>1.6999999999999999E-3</v>
      </c>
      <c r="J26" s="46">
        <f t="shared" si="9"/>
        <v>0</v>
      </c>
    </row>
    <row r="27" spans="1:10" x14ac:dyDescent="0.25">
      <c r="A27" s="29">
        <f t="shared" si="0"/>
        <v>77</v>
      </c>
      <c r="B27" s="29">
        <f t="shared" si="4"/>
        <v>47</v>
      </c>
      <c r="C27" s="81">
        <f t="shared" si="12"/>
        <v>9.9000000000000005E-2</v>
      </c>
      <c r="D27" s="95">
        <f t="shared" si="10"/>
        <v>8.9999999999999993E-3</v>
      </c>
      <c r="E27" s="95">
        <f t="shared" si="11"/>
        <v>1.2999999999999999E-3</v>
      </c>
      <c r="F27" s="82">
        <f t="shared" si="8"/>
        <v>0</v>
      </c>
      <c r="G27" s="81">
        <f t="shared" si="8"/>
        <v>0.126</v>
      </c>
      <c r="H27" s="95">
        <f t="shared" si="8"/>
        <v>1.15E-2</v>
      </c>
      <c r="I27" s="95">
        <f t="shared" si="8"/>
        <v>1.6999999999999999E-3</v>
      </c>
      <c r="J27" s="46">
        <f t="shared" si="9"/>
        <v>0</v>
      </c>
    </row>
    <row r="28" spans="1:10" x14ac:dyDescent="0.25">
      <c r="A28" s="29">
        <f t="shared" si="0"/>
        <v>78</v>
      </c>
      <c r="B28" s="29">
        <f t="shared" si="4"/>
        <v>46</v>
      </c>
      <c r="C28" s="81">
        <f t="shared" si="12"/>
        <v>9.9000000000000005E-2</v>
      </c>
      <c r="D28" s="95">
        <f t="shared" si="10"/>
        <v>8.9999999999999993E-3</v>
      </c>
      <c r="E28" s="95">
        <f t="shared" si="11"/>
        <v>1.2999999999999999E-3</v>
      </c>
      <c r="F28" s="82">
        <f t="shared" si="8"/>
        <v>0</v>
      </c>
      <c r="G28" s="81">
        <f t="shared" si="8"/>
        <v>0.126</v>
      </c>
      <c r="H28" s="95">
        <f t="shared" si="8"/>
        <v>1.15E-2</v>
      </c>
      <c r="I28" s="95">
        <f t="shared" si="8"/>
        <v>1.6999999999999999E-3</v>
      </c>
      <c r="J28" s="46">
        <f t="shared" si="9"/>
        <v>0</v>
      </c>
    </row>
    <row r="29" spans="1:10" x14ac:dyDescent="0.25">
      <c r="A29" s="29">
        <f t="shared" si="0"/>
        <v>79</v>
      </c>
      <c r="B29" s="29">
        <f t="shared" si="4"/>
        <v>45</v>
      </c>
      <c r="C29" s="81">
        <f t="shared" si="12"/>
        <v>9.9000000000000005E-2</v>
      </c>
      <c r="D29" s="95">
        <f t="shared" si="10"/>
        <v>8.9999999999999993E-3</v>
      </c>
      <c r="E29" s="95">
        <f t="shared" si="11"/>
        <v>1.2999999999999999E-3</v>
      </c>
      <c r="F29" s="82">
        <f t="shared" si="8"/>
        <v>0</v>
      </c>
      <c r="G29" s="81">
        <f t="shared" si="8"/>
        <v>0.126</v>
      </c>
      <c r="H29" s="95">
        <f t="shared" si="8"/>
        <v>1.15E-2</v>
      </c>
      <c r="I29" s="95">
        <f t="shared" si="8"/>
        <v>1.6999999999999999E-3</v>
      </c>
      <c r="J29" s="46">
        <f t="shared" si="9"/>
        <v>0</v>
      </c>
    </row>
    <row r="30" spans="1:10" x14ac:dyDescent="0.25">
      <c r="A30" s="29">
        <f t="shared" si="0"/>
        <v>80</v>
      </c>
      <c r="B30" s="29">
        <f t="shared" si="4"/>
        <v>44</v>
      </c>
      <c r="C30" s="81">
        <v>9.0200000000000002E-2</v>
      </c>
      <c r="D30" s="95">
        <f t="shared" si="10"/>
        <v>8.9999999999999993E-3</v>
      </c>
      <c r="E30" s="95">
        <f t="shared" si="11"/>
        <v>1.2999999999999999E-3</v>
      </c>
      <c r="F30" s="82">
        <f t="shared" si="8"/>
        <v>0</v>
      </c>
      <c r="G30" s="81">
        <v>0.1148</v>
      </c>
      <c r="H30" s="95">
        <f t="shared" si="8"/>
        <v>1.15E-2</v>
      </c>
      <c r="I30" s="95">
        <f t="shared" si="8"/>
        <v>1.6999999999999999E-3</v>
      </c>
      <c r="J30" s="46">
        <f t="shared" si="9"/>
        <v>0</v>
      </c>
    </row>
    <row r="31" spans="1:10" x14ac:dyDescent="0.25">
      <c r="A31" s="29">
        <f t="shared" si="0"/>
        <v>81</v>
      </c>
      <c r="B31" s="29">
        <f t="shared" si="4"/>
        <v>43</v>
      </c>
      <c r="C31" s="81">
        <f t="shared" ref="C31:C39" si="13">C30</f>
        <v>9.0200000000000002E-2</v>
      </c>
      <c r="D31" s="95">
        <f t="shared" si="10"/>
        <v>8.9999999999999993E-3</v>
      </c>
      <c r="E31" s="95">
        <f t="shared" si="11"/>
        <v>1.2999999999999999E-3</v>
      </c>
      <c r="F31" s="82">
        <f t="shared" si="8"/>
        <v>0</v>
      </c>
      <c r="G31" s="81">
        <f t="shared" si="8"/>
        <v>0.1148</v>
      </c>
      <c r="H31" s="95">
        <f t="shared" si="8"/>
        <v>1.15E-2</v>
      </c>
      <c r="I31" s="95">
        <f t="shared" si="8"/>
        <v>1.6999999999999999E-3</v>
      </c>
      <c r="J31" s="46">
        <f t="shared" si="9"/>
        <v>0</v>
      </c>
    </row>
    <row r="32" spans="1:10" x14ac:dyDescent="0.25">
      <c r="A32" s="29">
        <f t="shared" si="0"/>
        <v>82</v>
      </c>
      <c r="B32" s="29">
        <f t="shared" si="4"/>
        <v>42</v>
      </c>
      <c r="C32" s="81">
        <f t="shared" si="13"/>
        <v>9.0200000000000002E-2</v>
      </c>
      <c r="D32" s="95">
        <f t="shared" si="10"/>
        <v>8.9999999999999993E-3</v>
      </c>
      <c r="E32" s="95">
        <f t="shared" si="11"/>
        <v>1.2999999999999999E-3</v>
      </c>
      <c r="F32" s="82">
        <f t="shared" si="8"/>
        <v>0</v>
      </c>
      <c r="G32" s="81">
        <f t="shared" si="8"/>
        <v>0.1148</v>
      </c>
      <c r="H32" s="95">
        <f t="shared" si="8"/>
        <v>1.15E-2</v>
      </c>
      <c r="I32" s="95">
        <f t="shared" si="8"/>
        <v>1.6999999999999999E-3</v>
      </c>
      <c r="J32" s="46">
        <f t="shared" si="9"/>
        <v>0</v>
      </c>
    </row>
    <row r="33" spans="1:10" x14ac:dyDescent="0.25">
      <c r="A33" s="29">
        <f t="shared" si="0"/>
        <v>83</v>
      </c>
      <c r="B33" s="29">
        <f t="shared" si="4"/>
        <v>41</v>
      </c>
      <c r="C33" s="81">
        <f t="shared" si="13"/>
        <v>9.0200000000000002E-2</v>
      </c>
      <c r="D33" s="95">
        <f t="shared" si="10"/>
        <v>8.9999999999999993E-3</v>
      </c>
      <c r="E33" s="95">
        <f t="shared" si="11"/>
        <v>1.2999999999999999E-3</v>
      </c>
      <c r="F33" s="82">
        <f t="shared" si="8"/>
        <v>0</v>
      </c>
      <c r="G33" s="81">
        <f t="shared" si="8"/>
        <v>0.1148</v>
      </c>
      <c r="H33" s="95">
        <f t="shared" si="8"/>
        <v>1.15E-2</v>
      </c>
      <c r="I33" s="95">
        <f t="shared" si="8"/>
        <v>1.6999999999999999E-3</v>
      </c>
      <c r="J33" s="46">
        <f t="shared" si="9"/>
        <v>0</v>
      </c>
    </row>
    <row r="34" spans="1:10" x14ac:dyDescent="0.25">
      <c r="A34" s="29">
        <f t="shared" si="0"/>
        <v>84</v>
      </c>
      <c r="B34" s="29">
        <f t="shared" si="4"/>
        <v>40</v>
      </c>
      <c r="C34" s="81">
        <f t="shared" si="13"/>
        <v>9.0200000000000002E-2</v>
      </c>
      <c r="D34" s="95">
        <f t="shared" si="10"/>
        <v>8.9999999999999993E-3</v>
      </c>
      <c r="E34" s="95">
        <f t="shared" si="11"/>
        <v>1.2999999999999999E-3</v>
      </c>
      <c r="F34" s="82">
        <f t="shared" si="8"/>
        <v>0</v>
      </c>
      <c r="G34" s="81">
        <f t="shared" si="8"/>
        <v>0.1148</v>
      </c>
      <c r="H34" s="95">
        <f t="shared" si="8"/>
        <v>1.15E-2</v>
      </c>
      <c r="I34" s="95">
        <f t="shared" si="8"/>
        <v>1.6999999999999999E-3</v>
      </c>
      <c r="J34" s="46">
        <f t="shared" si="9"/>
        <v>0</v>
      </c>
    </row>
    <row r="35" spans="1:10" x14ac:dyDescent="0.25">
      <c r="A35" s="29">
        <f t="shared" si="0"/>
        <v>85</v>
      </c>
      <c r="B35" s="29">
        <f t="shared" si="4"/>
        <v>39</v>
      </c>
      <c r="C35" s="81">
        <f t="shared" si="13"/>
        <v>9.0200000000000002E-2</v>
      </c>
      <c r="D35" s="95">
        <f t="shared" si="10"/>
        <v>8.9999999999999993E-3</v>
      </c>
      <c r="E35" s="95">
        <f t="shared" si="11"/>
        <v>1.2999999999999999E-3</v>
      </c>
      <c r="F35" s="82">
        <f t="shared" si="8"/>
        <v>0</v>
      </c>
      <c r="G35" s="81">
        <f t="shared" si="8"/>
        <v>0.1148</v>
      </c>
      <c r="H35" s="95">
        <f t="shared" si="8"/>
        <v>1.15E-2</v>
      </c>
      <c r="I35" s="95">
        <f t="shared" si="8"/>
        <v>1.6999999999999999E-3</v>
      </c>
      <c r="J35" s="46">
        <f t="shared" si="9"/>
        <v>0</v>
      </c>
    </row>
    <row r="36" spans="1:10" x14ac:dyDescent="0.25">
      <c r="A36" s="29">
        <f t="shared" si="0"/>
        <v>86</v>
      </c>
      <c r="B36" s="29">
        <f t="shared" si="4"/>
        <v>38</v>
      </c>
      <c r="C36" s="81">
        <f t="shared" si="13"/>
        <v>9.0200000000000002E-2</v>
      </c>
      <c r="D36" s="95">
        <f t="shared" si="10"/>
        <v>8.9999999999999993E-3</v>
      </c>
      <c r="E36" s="95">
        <f t="shared" si="11"/>
        <v>1.2999999999999999E-3</v>
      </c>
      <c r="F36" s="82">
        <f t="shared" si="8"/>
        <v>0</v>
      </c>
      <c r="G36" s="81">
        <f t="shared" si="8"/>
        <v>0.1148</v>
      </c>
      <c r="H36" s="95">
        <f t="shared" si="8"/>
        <v>1.15E-2</v>
      </c>
      <c r="I36" s="95">
        <f t="shared" si="8"/>
        <v>1.6999999999999999E-3</v>
      </c>
      <c r="J36" s="46">
        <f t="shared" si="9"/>
        <v>0</v>
      </c>
    </row>
    <row r="37" spans="1:10" x14ac:dyDescent="0.25">
      <c r="A37" s="29">
        <f t="shared" si="0"/>
        <v>87</v>
      </c>
      <c r="B37" s="29">
        <f t="shared" si="4"/>
        <v>37</v>
      </c>
      <c r="C37" s="81">
        <f t="shared" si="13"/>
        <v>9.0200000000000002E-2</v>
      </c>
      <c r="D37" s="95">
        <f t="shared" si="10"/>
        <v>8.9999999999999993E-3</v>
      </c>
      <c r="E37" s="95">
        <f t="shared" si="11"/>
        <v>1.2999999999999999E-3</v>
      </c>
      <c r="F37" s="82">
        <f t="shared" si="8"/>
        <v>0</v>
      </c>
      <c r="G37" s="81">
        <f t="shared" si="8"/>
        <v>0.1148</v>
      </c>
      <c r="H37" s="95">
        <f t="shared" si="8"/>
        <v>1.15E-2</v>
      </c>
      <c r="I37" s="95">
        <f t="shared" si="8"/>
        <v>1.6999999999999999E-3</v>
      </c>
      <c r="J37" s="46">
        <f t="shared" si="9"/>
        <v>0</v>
      </c>
    </row>
    <row r="38" spans="1:10" x14ac:dyDescent="0.25">
      <c r="A38" s="29">
        <f t="shared" si="0"/>
        <v>88</v>
      </c>
      <c r="B38" s="29">
        <f t="shared" si="4"/>
        <v>36</v>
      </c>
      <c r="C38" s="81">
        <f t="shared" si="13"/>
        <v>9.0200000000000002E-2</v>
      </c>
      <c r="D38" s="95">
        <f t="shared" si="10"/>
        <v>8.9999999999999993E-3</v>
      </c>
      <c r="E38" s="95">
        <f t="shared" si="11"/>
        <v>1.2999999999999999E-3</v>
      </c>
      <c r="F38" s="82">
        <f t="shared" si="8"/>
        <v>0</v>
      </c>
      <c r="G38" s="81">
        <f t="shared" si="8"/>
        <v>0.1148</v>
      </c>
      <c r="H38" s="95">
        <f t="shared" si="8"/>
        <v>1.15E-2</v>
      </c>
      <c r="I38" s="95">
        <f t="shared" si="8"/>
        <v>1.6999999999999999E-3</v>
      </c>
      <c r="J38" s="46">
        <f t="shared" si="9"/>
        <v>0</v>
      </c>
    </row>
    <row r="39" spans="1:10" x14ac:dyDescent="0.25">
      <c r="A39" s="29">
        <f t="shared" si="0"/>
        <v>89</v>
      </c>
      <c r="B39" s="29">
        <f t="shared" si="4"/>
        <v>35</v>
      </c>
      <c r="C39" s="81">
        <f t="shared" si="13"/>
        <v>9.0200000000000002E-2</v>
      </c>
      <c r="D39" s="95">
        <f t="shared" si="10"/>
        <v>8.9999999999999993E-3</v>
      </c>
      <c r="E39" s="95">
        <f t="shared" si="11"/>
        <v>1.2999999999999999E-3</v>
      </c>
      <c r="F39" s="82">
        <f t="shared" si="8"/>
        <v>0</v>
      </c>
      <c r="G39" s="81">
        <f t="shared" si="8"/>
        <v>0.1148</v>
      </c>
      <c r="H39" s="95">
        <f t="shared" si="8"/>
        <v>1.15E-2</v>
      </c>
      <c r="I39" s="95">
        <f t="shared" si="8"/>
        <v>1.6999999999999999E-3</v>
      </c>
      <c r="J39" s="46">
        <f t="shared" si="9"/>
        <v>0</v>
      </c>
    </row>
    <row r="40" spans="1:10" x14ac:dyDescent="0.25">
      <c r="A40" s="29">
        <f t="shared" si="0"/>
        <v>90</v>
      </c>
      <c r="B40" s="29">
        <f t="shared" si="4"/>
        <v>34</v>
      </c>
      <c r="C40" s="81">
        <v>8.14E-2</v>
      </c>
      <c r="D40" s="95">
        <f t="shared" si="10"/>
        <v>8.9999999999999993E-3</v>
      </c>
      <c r="E40" s="95">
        <f t="shared" si="11"/>
        <v>1.2999999999999999E-3</v>
      </c>
      <c r="F40" s="82">
        <f t="shared" si="8"/>
        <v>0</v>
      </c>
      <c r="G40" s="81">
        <v>0.1036</v>
      </c>
      <c r="H40" s="95">
        <f t="shared" si="8"/>
        <v>1.15E-2</v>
      </c>
      <c r="I40" s="95">
        <f t="shared" si="8"/>
        <v>1.6999999999999999E-3</v>
      </c>
      <c r="J40" s="46">
        <f t="shared" si="9"/>
        <v>0</v>
      </c>
    </row>
    <row r="41" spans="1:10" x14ac:dyDescent="0.25">
      <c r="A41" s="29">
        <f t="shared" si="0"/>
        <v>91</v>
      </c>
      <c r="B41" s="29">
        <f t="shared" si="4"/>
        <v>33</v>
      </c>
      <c r="C41" s="81">
        <f t="shared" ref="C41:C49" si="14">C40</f>
        <v>8.14E-2</v>
      </c>
      <c r="D41" s="95">
        <f t="shared" si="10"/>
        <v>8.9999999999999993E-3</v>
      </c>
      <c r="E41" s="95">
        <f t="shared" si="11"/>
        <v>1.2999999999999999E-3</v>
      </c>
      <c r="F41" s="82">
        <f t="shared" si="8"/>
        <v>0</v>
      </c>
      <c r="G41" s="81">
        <f t="shared" si="8"/>
        <v>0.1036</v>
      </c>
      <c r="H41" s="95">
        <f t="shared" si="8"/>
        <v>1.15E-2</v>
      </c>
      <c r="I41" s="95">
        <f t="shared" si="8"/>
        <v>1.6999999999999999E-3</v>
      </c>
      <c r="J41" s="46">
        <f t="shared" si="9"/>
        <v>0</v>
      </c>
    </row>
    <row r="42" spans="1:10" x14ac:dyDescent="0.25">
      <c r="A42" s="29">
        <f t="shared" si="0"/>
        <v>92</v>
      </c>
      <c r="B42" s="29">
        <f t="shared" si="4"/>
        <v>32</v>
      </c>
      <c r="C42" s="81">
        <f t="shared" si="14"/>
        <v>8.14E-2</v>
      </c>
      <c r="D42" s="95">
        <f t="shared" si="10"/>
        <v>8.9999999999999993E-3</v>
      </c>
      <c r="E42" s="95">
        <f t="shared" si="11"/>
        <v>1.2999999999999999E-3</v>
      </c>
      <c r="F42" s="82">
        <f t="shared" si="8"/>
        <v>0</v>
      </c>
      <c r="G42" s="81">
        <f t="shared" si="8"/>
        <v>0.1036</v>
      </c>
      <c r="H42" s="95">
        <f t="shared" si="8"/>
        <v>1.15E-2</v>
      </c>
      <c r="I42" s="95">
        <f t="shared" si="8"/>
        <v>1.6999999999999999E-3</v>
      </c>
      <c r="J42" s="46">
        <f t="shared" si="9"/>
        <v>0</v>
      </c>
    </row>
    <row r="43" spans="1:10" x14ac:dyDescent="0.25">
      <c r="A43" s="29">
        <f t="shared" si="0"/>
        <v>93</v>
      </c>
      <c r="B43" s="29">
        <f t="shared" si="4"/>
        <v>31</v>
      </c>
      <c r="C43" s="81">
        <f t="shared" si="14"/>
        <v>8.14E-2</v>
      </c>
      <c r="D43" s="95">
        <f t="shared" si="10"/>
        <v>8.9999999999999993E-3</v>
      </c>
      <c r="E43" s="95">
        <f t="shared" si="11"/>
        <v>1.2999999999999999E-3</v>
      </c>
      <c r="F43" s="82">
        <f t="shared" si="8"/>
        <v>0</v>
      </c>
      <c r="G43" s="81">
        <f t="shared" si="8"/>
        <v>0.1036</v>
      </c>
      <c r="H43" s="95">
        <f t="shared" si="8"/>
        <v>1.15E-2</v>
      </c>
      <c r="I43" s="95">
        <f t="shared" si="8"/>
        <v>1.6999999999999999E-3</v>
      </c>
      <c r="J43" s="46">
        <f t="shared" si="9"/>
        <v>0</v>
      </c>
    </row>
    <row r="44" spans="1:10" x14ac:dyDescent="0.25">
      <c r="A44" s="29">
        <f t="shared" si="0"/>
        <v>94</v>
      </c>
      <c r="B44" s="29">
        <f t="shared" si="4"/>
        <v>30</v>
      </c>
      <c r="C44" s="81">
        <f t="shared" si="14"/>
        <v>8.14E-2</v>
      </c>
      <c r="D44" s="95">
        <f t="shared" si="10"/>
        <v>8.9999999999999993E-3</v>
      </c>
      <c r="E44" s="95">
        <f t="shared" si="11"/>
        <v>1.2999999999999999E-3</v>
      </c>
      <c r="F44" s="82">
        <f t="shared" si="8"/>
        <v>0</v>
      </c>
      <c r="G44" s="81">
        <f t="shared" si="8"/>
        <v>0.1036</v>
      </c>
      <c r="H44" s="95">
        <f t="shared" si="8"/>
        <v>1.15E-2</v>
      </c>
      <c r="I44" s="95">
        <f t="shared" si="8"/>
        <v>1.6999999999999999E-3</v>
      </c>
      <c r="J44" s="46">
        <f t="shared" si="9"/>
        <v>0</v>
      </c>
    </row>
    <row r="45" spans="1:10" x14ac:dyDescent="0.25">
      <c r="A45" s="29">
        <f t="shared" si="0"/>
        <v>95</v>
      </c>
      <c r="B45" s="29">
        <f t="shared" si="4"/>
        <v>29</v>
      </c>
      <c r="C45" s="81">
        <f t="shared" si="14"/>
        <v>8.14E-2</v>
      </c>
      <c r="D45" s="95">
        <f t="shared" si="10"/>
        <v>8.9999999999999993E-3</v>
      </c>
      <c r="E45" s="95">
        <f t="shared" si="11"/>
        <v>1.2999999999999999E-3</v>
      </c>
      <c r="F45" s="82">
        <f t="shared" si="8"/>
        <v>0</v>
      </c>
      <c r="G45" s="81">
        <f t="shared" si="8"/>
        <v>0.1036</v>
      </c>
      <c r="H45" s="95">
        <f t="shared" si="8"/>
        <v>1.15E-2</v>
      </c>
      <c r="I45" s="95">
        <f t="shared" si="8"/>
        <v>1.6999999999999999E-3</v>
      </c>
      <c r="J45" s="46">
        <f t="shared" si="9"/>
        <v>0</v>
      </c>
    </row>
    <row r="46" spans="1:10" x14ac:dyDescent="0.25">
      <c r="A46" s="29">
        <f t="shared" si="0"/>
        <v>96</v>
      </c>
      <c r="B46" s="29">
        <f t="shared" si="4"/>
        <v>28</v>
      </c>
      <c r="C46" s="81">
        <f t="shared" si="14"/>
        <v>8.14E-2</v>
      </c>
      <c r="D46" s="95">
        <f t="shared" si="10"/>
        <v>8.9999999999999993E-3</v>
      </c>
      <c r="E46" s="95">
        <f t="shared" si="11"/>
        <v>1.2999999999999999E-3</v>
      </c>
      <c r="F46" s="82">
        <f t="shared" si="8"/>
        <v>0</v>
      </c>
      <c r="G46" s="81">
        <f t="shared" si="8"/>
        <v>0.1036</v>
      </c>
      <c r="H46" s="95">
        <f t="shared" si="8"/>
        <v>1.15E-2</v>
      </c>
      <c r="I46" s="95">
        <f t="shared" si="8"/>
        <v>1.6999999999999999E-3</v>
      </c>
      <c r="J46" s="46">
        <f t="shared" si="9"/>
        <v>0</v>
      </c>
    </row>
    <row r="47" spans="1:10" x14ac:dyDescent="0.25">
      <c r="A47" s="29">
        <f t="shared" si="0"/>
        <v>97</v>
      </c>
      <c r="B47" s="29">
        <f t="shared" si="4"/>
        <v>27</v>
      </c>
      <c r="C47" s="81">
        <f t="shared" si="14"/>
        <v>8.14E-2</v>
      </c>
      <c r="D47" s="95">
        <f t="shared" si="10"/>
        <v>8.9999999999999993E-3</v>
      </c>
      <c r="E47" s="95">
        <f t="shared" si="11"/>
        <v>1.2999999999999999E-3</v>
      </c>
      <c r="F47" s="82">
        <f t="shared" si="8"/>
        <v>0</v>
      </c>
      <c r="G47" s="81">
        <f t="shared" si="8"/>
        <v>0.1036</v>
      </c>
      <c r="H47" s="95">
        <f t="shared" si="8"/>
        <v>1.15E-2</v>
      </c>
      <c r="I47" s="95">
        <f t="shared" si="8"/>
        <v>1.6999999999999999E-3</v>
      </c>
      <c r="J47" s="46">
        <f t="shared" si="9"/>
        <v>0</v>
      </c>
    </row>
    <row r="48" spans="1:10" x14ac:dyDescent="0.25">
      <c r="A48" s="29">
        <f t="shared" si="0"/>
        <v>98</v>
      </c>
      <c r="B48" s="29">
        <f t="shared" si="4"/>
        <v>26</v>
      </c>
      <c r="C48" s="81">
        <f t="shared" si="14"/>
        <v>8.14E-2</v>
      </c>
      <c r="D48" s="95">
        <f t="shared" si="10"/>
        <v>8.9999999999999993E-3</v>
      </c>
      <c r="E48" s="95">
        <f t="shared" si="11"/>
        <v>1.2999999999999999E-3</v>
      </c>
      <c r="F48" s="82">
        <f t="shared" si="8"/>
        <v>0</v>
      </c>
      <c r="G48" s="81">
        <f t="shared" si="8"/>
        <v>0.1036</v>
      </c>
      <c r="H48" s="95">
        <f t="shared" si="8"/>
        <v>1.15E-2</v>
      </c>
      <c r="I48" s="95">
        <f t="shared" si="8"/>
        <v>1.6999999999999999E-3</v>
      </c>
      <c r="J48" s="46">
        <f t="shared" si="9"/>
        <v>0</v>
      </c>
    </row>
    <row r="49" spans="1:10" x14ac:dyDescent="0.25">
      <c r="A49" s="29">
        <f t="shared" si="0"/>
        <v>99</v>
      </c>
      <c r="B49" s="29">
        <f t="shared" si="4"/>
        <v>25</v>
      </c>
      <c r="C49" s="81">
        <f t="shared" si="14"/>
        <v>8.14E-2</v>
      </c>
      <c r="D49" s="95">
        <f t="shared" si="10"/>
        <v>8.9999999999999993E-3</v>
      </c>
      <c r="E49" s="95">
        <f t="shared" si="11"/>
        <v>1.2999999999999999E-3</v>
      </c>
      <c r="F49" s="82">
        <f t="shared" si="8"/>
        <v>0</v>
      </c>
      <c r="G49" s="81">
        <f t="shared" si="8"/>
        <v>0.1036</v>
      </c>
      <c r="H49" s="95">
        <f t="shared" si="8"/>
        <v>1.15E-2</v>
      </c>
      <c r="I49" s="95">
        <f t="shared" si="8"/>
        <v>1.6999999999999999E-3</v>
      </c>
      <c r="J49" s="46">
        <f t="shared" si="9"/>
        <v>0</v>
      </c>
    </row>
    <row r="50" spans="1:10" x14ac:dyDescent="0.25">
      <c r="A50" s="29">
        <f t="shared" si="0"/>
        <v>0</v>
      </c>
      <c r="B50" s="29">
        <f t="shared" si="4"/>
        <v>24</v>
      </c>
      <c r="C50" s="81">
        <v>7.2599999999999998E-2</v>
      </c>
      <c r="D50" s="95">
        <f t="shared" si="10"/>
        <v>8.9999999999999993E-3</v>
      </c>
      <c r="E50" s="95">
        <f t="shared" si="11"/>
        <v>1.2999999999999999E-3</v>
      </c>
      <c r="F50" s="82">
        <f t="shared" si="8"/>
        <v>0</v>
      </c>
      <c r="G50" s="81">
        <v>9.2399999999999996E-2</v>
      </c>
      <c r="H50" s="95">
        <f t="shared" si="8"/>
        <v>1.15E-2</v>
      </c>
      <c r="I50" s="95">
        <f t="shared" si="8"/>
        <v>1.6999999999999999E-3</v>
      </c>
      <c r="J50" s="46">
        <f t="shared" si="9"/>
        <v>0</v>
      </c>
    </row>
    <row r="51" spans="1:10" x14ac:dyDescent="0.25">
      <c r="A51" s="29">
        <f t="shared" si="0"/>
        <v>1</v>
      </c>
      <c r="B51" s="29">
        <f t="shared" si="4"/>
        <v>23</v>
      </c>
      <c r="C51" s="81">
        <f>C50</f>
        <v>7.2599999999999998E-2</v>
      </c>
      <c r="D51" s="95">
        <f t="shared" si="10"/>
        <v>8.9999999999999993E-3</v>
      </c>
      <c r="E51" s="95">
        <f t="shared" si="11"/>
        <v>1.2999999999999999E-3</v>
      </c>
      <c r="F51" s="82">
        <f t="shared" si="8"/>
        <v>0</v>
      </c>
      <c r="G51" s="81">
        <f t="shared" si="8"/>
        <v>9.2399999999999996E-2</v>
      </c>
      <c r="H51" s="95">
        <f t="shared" si="8"/>
        <v>1.15E-2</v>
      </c>
      <c r="I51" s="95">
        <f t="shared" si="8"/>
        <v>1.6999999999999999E-3</v>
      </c>
      <c r="J51" s="46">
        <f t="shared" si="9"/>
        <v>0</v>
      </c>
    </row>
    <row r="52" spans="1:10" x14ac:dyDescent="0.25">
      <c r="A52" s="29">
        <f t="shared" si="0"/>
        <v>2</v>
      </c>
      <c r="B52" s="29">
        <f t="shared" si="4"/>
        <v>22</v>
      </c>
      <c r="C52" s="81">
        <f>C51</f>
        <v>7.2599999999999998E-2</v>
      </c>
      <c r="D52" s="95">
        <f t="shared" si="10"/>
        <v>8.9999999999999993E-3</v>
      </c>
      <c r="E52" s="95">
        <f t="shared" si="11"/>
        <v>1.2999999999999999E-3</v>
      </c>
      <c r="F52" s="82">
        <f t="shared" si="8"/>
        <v>0</v>
      </c>
      <c r="G52" s="81">
        <f t="shared" si="8"/>
        <v>9.2399999999999996E-2</v>
      </c>
      <c r="H52" s="95">
        <f t="shared" si="8"/>
        <v>1.15E-2</v>
      </c>
      <c r="I52" s="95">
        <f t="shared" si="8"/>
        <v>1.6999999999999999E-3</v>
      </c>
      <c r="J52" s="46">
        <f t="shared" si="9"/>
        <v>0</v>
      </c>
    </row>
    <row r="53" spans="1:10" x14ac:dyDescent="0.25">
      <c r="A53" s="29">
        <f>IF(A52+1&gt;99,A52+1-100,A52+1)</f>
        <v>3</v>
      </c>
      <c r="B53" s="29">
        <f t="shared" si="4"/>
        <v>21</v>
      </c>
      <c r="C53" s="81"/>
      <c r="D53" s="95">
        <f t="shared" si="10"/>
        <v>8.9999999999999993E-3</v>
      </c>
      <c r="E53" s="95">
        <f t="shared" si="11"/>
        <v>1.2999999999999999E-3</v>
      </c>
      <c r="F53" s="82"/>
      <c r="G53" s="95"/>
      <c r="H53" s="95">
        <f t="shared" ref="H53:I56" si="15">H52</f>
        <v>1.15E-2</v>
      </c>
      <c r="I53" s="95">
        <f t="shared" si="15"/>
        <v>1.6999999999999999E-3</v>
      </c>
      <c r="J53" s="46"/>
    </row>
    <row r="54" spans="1:10" x14ac:dyDescent="0.25">
      <c r="A54" s="29">
        <f>IF(A53+1&gt;99,A53+1-100,A53+1)</f>
        <v>4</v>
      </c>
      <c r="B54" s="29">
        <f t="shared" si="4"/>
        <v>20</v>
      </c>
      <c r="C54" s="81"/>
      <c r="D54" s="95">
        <f t="shared" si="10"/>
        <v>8.9999999999999993E-3</v>
      </c>
      <c r="E54" s="95">
        <f t="shared" si="11"/>
        <v>1.2999999999999999E-3</v>
      </c>
      <c r="F54" s="82"/>
      <c r="G54" s="95"/>
      <c r="H54" s="95">
        <f t="shared" si="15"/>
        <v>1.15E-2</v>
      </c>
      <c r="I54" s="95">
        <f t="shared" si="15"/>
        <v>1.6999999999999999E-3</v>
      </c>
      <c r="J54" s="46"/>
    </row>
    <row r="55" spans="1:10" x14ac:dyDescent="0.25">
      <c r="A55" s="93">
        <f>IF(A54+1&gt;99,A54+1-100,A54+1)</f>
        <v>5</v>
      </c>
      <c r="B55" s="29">
        <f t="shared" si="4"/>
        <v>19</v>
      </c>
      <c r="C55" s="81"/>
      <c r="D55" s="95">
        <f t="shared" si="10"/>
        <v>8.9999999999999993E-3</v>
      </c>
      <c r="E55" s="95">
        <f t="shared" si="11"/>
        <v>1.2999999999999999E-3</v>
      </c>
      <c r="F55" s="82"/>
      <c r="G55" s="95"/>
      <c r="H55" s="95">
        <f t="shared" si="15"/>
        <v>1.15E-2</v>
      </c>
      <c r="I55" s="95">
        <f t="shared" si="15"/>
        <v>1.6999999999999999E-3</v>
      </c>
      <c r="J55" s="46"/>
    </row>
    <row r="56" spans="1:10" x14ac:dyDescent="0.25">
      <c r="A56" s="93">
        <f>IF(A55+1&gt;99,A55+1-100,A55+1)</f>
        <v>6</v>
      </c>
      <c r="B56" s="29">
        <f>B55-1</f>
        <v>18</v>
      </c>
      <c r="C56" s="81"/>
      <c r="D56" s="95">
        <f t="shared" si="10"/>
        <v>8.9999999999999993E-3</v>
      </c>
      <c r="E56" s="95">
        <f t="shared" si="11"/>
        <v>1.2999999999999999E-3</v>
      </c>
      <c r="F56" s="82"/>
      <c r="G56" s="95"/>
      <c r="H56" s="95">
        <f t="shared" si="15"/>
        <v>1.15E-2</v>
      </c>
      <c r="I56" s="95">
        <f t="shared" si="15"/>
        <v>1.6999999999999999E-3</v>
      </c>
      <c r="J56" s="46"/>
    </row>
    <row r="57" spans="1:10" x14ac:dyDescent="0.25">
      <c r="A57" s="93">
        <f>IF(A56+1&gt;99,A56+1-100,A56+1)</f>
        <v>7</v>
      </c>
      <c r="B57" s="29">
        <f>B56-1</f>
        <v>17</v>
      </c>
      <c r="C57" s="81"/>
      <c r="D57" s="95"/>
      <c r="E57" s="95"/>
      <c r="F57" s="82"/>
      <c r="G57" s="85"/>
      <c r="H57" s="46"/>
      <c r="I57" s="46"/>
      <c r="J57" s="46"/>
    </row>
    <row r="58" spans="1:10" x14ac:dyDescent="0.25">
      <c r="C58" s="81"/>
    </row>
  </sheetData>
  <sheetProtection sheet="1" objects="1" scenarios="1"/>
  <mergeCells count="2">
    <mergeCell ref="C1:F1"/>
    <mergeCell ref="G1:J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Berechnen</vt:lpstr>
      <vt:lpstr>Beispiel</vt:lpstr>
      <vt:lpstr>Lohnband VS</vt:lpstr>
      <vt:lpstr>Beiträge</vt:lpstr>
      <vt:lpstr>Beispiel!Druckbereich</vt:lpstr>
      <vt:lpstr>Berechnen!Druckbereich</vt:lpstr>
      <vt:lpstr>'Lohnband VS'!Drucktitel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Besancon Claude</dc:creator>
  <cp:lastModifiedBy>Huber Lisa</cp:lastModifiedBy>
  <cp:lastPrinted>2023-12-18T14:23:56Z</cp:lastPrinted>
  <dcterms:created xsi:type="dcterms:W3CDTF">2005-09-02T15:00:07Z</dcterms:created>
  <dcterms:modified xsi:type="dcterms:W3CDTF">2023-12-18T14:24:22Z</dcterms:modified>
</cp:coreProperties>
</file>